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ritc\Shropshire Council\County Councillor Reports\"/>
    </mc:Choice>
  </mc:AlternateContent>
  <xr:revisionPtr revIDLastSave="0" documentId="13_ncr:1_{D6EC29DC-3844-4FF6-84BF-EC129D20A732}" xr6:coauthVersionLast="47" xr6:coauthVersionMax="47" xr10:uidLastSave="{00000000-0000-0000-0000-000000000000}"/>
  <bookViews>
    <workbookView xWindow="-108" yWindow="-108" windowWidth="23256" windowHeight="12456" activeTab="2" xr2:uid="{00000000-000D-0000-FFFF-FFFF00000000}"/>
  </bookViews>
  <sheets>
    <sheet name="Dashboard Summary" sheetId="1" r:id="rId1"/>
    <sheet name="September Actions" sheetId="4" r:id="rId2"/>
    <sheet name="Casework Ledger" sheetId="2" r:id="rId3"/>
    <sheet name="Governance &amp; Scrutiny" sheetId="3" r:id="rId4"/>
  </sheets>
  <definedNames>
    <definedName name="_xlnm._FilterDatabase" localSheetId="2" hidden="1">'Casework Ledger'!$A$1:$P$100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0" i="3" l="1"/>
  <c r="M100" i="3"/>
  <c r="L100" i="3"/>
  <c r="N99" i="3"/>
  <c r="M99" i="3"/>
  <c r="L99" i="3"/>
  <c r="N98" i="3"/>
  <c r="M98" i="3"/>
  <c r="L98" i="3"/>
  <c r="N97" i="3"/>
  <c r="M97" i="3"/>
  <c r="L97" i="3"/>
  <c r="N96" i="3"/>
  <c r="M96" i="3"/>
  <c r="L96" i="3"/>
  <c r="N95" i="3"/>
  <c r="M95" i="3"/>
  <c r="L95" i="3"/>
  <c r="N94" i="3"/>
  <c r="M94" i="3"/>
  <c r="L94" i="3"/>
  <c r="N93" i="3"/>
  <c r="M93" i="3"/>
  <c r="L93" i="3"/>
  <c r="N92" i="3"/>
  <c r="M92" i="3"/>
  <c r="L92" i="3"/>
  <c r="N91" i="3"/>
  <c r="M91" i="3"/>
  <c r="L91" i="3"/>
  <c r="N90" i="3"/>
  <c r="M90" i="3"/>
  <c r="L90" i="3"/>
  <c r="N89" i="3"/>
  <c r="M89" i="3"/>
  <c r="L89" i="3"/>
  <c r="N88" i="3"/>
  <c r="M88" i="3"/>
  <c r="L88" i="3"/>
  <c r="N87" i="3"/>
  <c r="M87" i="3"/>
  <c r="L87" i="3"/>
  <c r="N86" i="3"/>
  <c r="M86" i="3"/>
  <c r="L86" i="3"/>
  <c r="N85" i="3"/>
  <c r="M85" i="3"/>
  <c r="L85" i="3"/>
  <c r="N84" i="3"/>
  <c r="M84" i="3"/>
  <c r="L84" i="3"/>
  <c r="N83" i="3"/>
  <c r="M83" i="3"/>
  <c r="L83" i="3"/>
  <c r="N82" i="3"/>
  <c r="M82" i="3"/>
  <c r="L82" i="3"/>
  <c r="N81" i="3"/>
  <c r="M81" i="3"/>
  <c r="L81" i="3"/>
  <c r="N80" i="3"/>
  <c r="M80" i="3"/>
  <c r="L80" i="3"/>
  <c r="N79" i="3"/>
  <c r="M79" i="3"/>
  <c r="L79" i="3"/>
  <c r="N78" i="3"/>
  <c r="M78" i="3"/>
  <c r="L78" i="3"/>
  <c r="N77" i="3"/>
  <c r="M77" i="3"/>
  <c r="L77" i="3"/>
  <c r="N76" i="3"/>
  <c r="M76" i="3"/>
  <c r="L76" i="3"/>
  <c r="N75" i="3"/>
  <c r="M75" i="3"/>
  <c r="L75" i="3"/>
  <c r="N74" i="3"/>
  <c r="M74" i="3"/>
  <c r="L74" i="3"/>
  <c r="N73" i="3"/>
  <c r="M73" i="3"/>
  <c r="L73" i="3"/>
  <c r="N72" i="3"/>
  <c r="M72" i="3"/>
  <c r="L72" i="3"/>
  <c r="N71" i="3"/>
  <c r="M71" i="3"/>
  <c r="L71" i="3"/>
  <c r="N70" i="3"/>
  <c r="M70" i="3"/>
  <c r="L70" i="3"/>
  <c r="N69" i="3"/>
  <c r="M69" i="3"/>
  <c r="L69" i="3"/>
  <c r="N68" i="3"/>
  <c r="M68" i="3"/>
  <c r="L68" i="3"/>
  <c r="N67" i="3"/>
  <c r="M67" i="3"/>
  <c r="L67" i="3"/>
  <c r="N66" i="3"/>
  <c r="M66" i="3"/>
  <c r="L66" i="3"/>
  <c r="N65" i="3"/>
  <c r="M65" i="3"/>
  <c r="L65" i="3"/>
  <c r="N64" i="3"/>
  <c r="M64" i="3"/>
  <c r="L64" i="3"/>
  <c r="N63" i="3"/>
  <c r="M63" i="3"/>
  <c r="L63" i="3"/>
  <c r="N62" i="3"/>
  <c r="M62" i="3"/>
  <c r="L62" i="3"/>
  <c r="N61" i="3"/>
  <c r="M61" i="3"/>
  <c r="L61" i="3"/>
  <c r="N60" i="3"/>
  <c r="M60" i="3"/>
  <c r="L60" i="3"/>
  <c r="N59" i="3"/>
  <c r="M59" i="3"/>
  <c r="L59" i="3"/>
  <c r="N58" i="3"/>
  <c r="M58" i="3"/>
  <c r="L58" i="3"/>
  <c r="N57" i="3"/>
  <c r="M57" i="3"/>
  <c r="L57" i="3"/>
  <c r="N56" i="3"/>
  <c r="M56" i="3"/>
  <c r="L56" i="3"/>
  <c r="N55" i="3"/>
  <c r="M55" i="3"/>
  <c r="L55" i="3"/>
  <c r="N54" i="3"/>
  <c r="M54" i="3"/>
  <c r="L54" i="3"/>
  <c r="N53" i="3"/>
  <c r="M53" i="3"/>
  <c r="L53" i="3"/>
  <c r="N52" i="3"/>
  <c r="M52" i="3"/>
  <c r="L52" i="3"/>
  <c r="N51" i="3"/>
  <c r="M51" i="3"/>
  <c r="L51" i="3"/>
  <c r="N50" i="3"/>
  <c r="M50" i="3"/>
  <c r="L50" i="3"/>
  <c r="N49" i="3"/>
  <c r="M49" i="3"/>
  <c r="L49" i="3"/>
  <c r="N48" i="3"/>
  <c r="M48" i="3"/>
  <c r="L48" i="3"/>
  <c r="N47" i="3"/>
  <c r="M47" i="3"/>
  <c r="L47" i="3"/>
  <c r="N46" i="3"/>
  <c r="M46" i="3"/>
  <c r="L46" i="3"/>
  <c r="N45" i="3"/>
  <c r="M45" i="3"/>
  <c r="L45" i="3"/>
  <c r="N44" i="3"/>
  <c r="M44" i="3"/>
  <c r="L44" i="3"/>
  <c r="N43" i="3"/>
  <c r="M43" i="3"/>
  <c r="L43" i="3"/>
  <c r="N42" i="3"/>
  <c r="M42" i="3"/>
  <c r="L42" i="3"/>
  <c r="N41" i="3"/>
  <c r="M41" i="3"/>
  <c r="L41" i="3"/>
  <c r="N40" i="3"/>
  <c r="M40" i="3"/>
  <c r="L40" i="3"/>
  <c r="N39" i="3"/>
  <c r="M39" i="3"/>
  <c r="L39" i="3"/>
  <c r="N38" i="3"/>
  <c r="M38" i="3"/>
  <c r="L38" i="3"/>
  <c r="N37" i="3"/>
  <c r="M37" i="3"/>
  <c r="L37" i="3"/>
  <c r="N36" i="3"/>
  <c r="M36" i="3"/>
  <c r="L36" i="3"/>
  <c r="N35" i="3"/>
  <c r="M35" i="3"/>
  <c r="L35" i="3"/>
  <c r="N34" i="3"/>
  <c r="M34" i="3"/>
  <c r="L34" i="3"/>
  <c r="N33" i="3"/>
  <c r="M33" i="3"/>
  <c r="L33" i="3"/>
  <c r="N32" i="3"/>
  <c r="M32" i="3"/>
  <c r="L32" i="3"/>
  <c r="N31" i="3"/>
  <c r="M31" i="3"/>
  <c r="L31" i="3"/>
  <c r="N30" i="3"/>
  <c r="M30" i="3"/>
  <c r="L30" i="3"/>
  <c r="N29" i="3"/>
  <c r="M29" i="3"/>
  <c r="L29" i="3"/>
  <c r="N28" i="3"/>
  <c r="M28" i="3"/>
  <c r="L28" i="3"/>
  <c r="N27" i="3"/>
  <c r="M27" i="3"/>
  <c r="L27" i="3"/>
  <c r="N26" i="3"/>
  <c r="M26" i="3"/>
  <c r="L26" i="3"/>
  <c r="N25" i="3"/>
  <c r="M25" i="3"/>
  <c r="L25" i="3"/>
  <c r="N24" i="3"/>
  <c r="M24" i="3"/>
  <c r="L24" i="3"/>
  <c r="N23" i="3"/>
  <c r="M23" i="3"/>
  <c r="L23" i="3"/>
  <c r="N22" i="3"/>
  <c r="M22" i="3"/>
  <c r="L22" i="3"/>
  <c r="N21" i="3"/>
  <c r="M21" i="3"/>
  <c r="L21" i="3"/>
  <c r="N20" i="3"/>
  <c r="M20" i="3"/>
  <c r="L20" i="3"/>
  <c r="N19" i="3"/>
  <c r="M19" i="3"/>
  <c r="L19" i="3"/>
  <c r="N18" i="3"/>
  <c r="M18" i="3"/>
  <c r="L18" i="3"/>
  <c r="N17" i="3"/>
  <c r="M17" i="3"/>
  <c r="L17" i="3"/>
  <c r="N16" i="3"/>
  <c r="M16" i="3"/>
  <c r="L16" i="3"/>
  <c r="N15" i="3"/>
  <c r="M15" i="3"/>
  <c r="L15" i="3"/>
  <c r="N14" i="3"/>
  <c r="M14" i="3"/>
  <c r="L14" i="3"/>
  <c r="N13" i="3"/>
  <c r="M13" i="3"/>
  <c r="L13" i="3"/>
  <c r="N12" i="3"/>
  <c r="M12" i="3"/>
  <c r="L12" i="3"/>
  <c r="N11" i="3"/>
  <c r="M11" i="3"/>
  <c r="L11" i="3"/>
  <c r="N10" i="3"/>
  <c r="M10" i="3"/>
  <c r="L10" i="3"/>
  <c r="N9" i="3"/>
  <c r="M9" i="3"/>
  <c r="L9" i="3"/>
  <c r="N8" i="3"/>
  <c r="M8" i="3"/>
  <c r="L8" i="3"/>
  <c r="N7" i="3"/>
  <c r="M7" i="3"/>
  <c r="L7" i="3"/>
  <c r="N6" i="3"/>
  <c r="M6" i="3"/>
  <c r="L6" i="3"/>
  <c r="N5" i="3"/>
  <c r="M5" i="3"/>
  <c r="L5" i="3"/>
  <c r="N4" i="3"/>
  <c r="M4" i="3"/>
  <c r="L4" i="3"/>
  <c r="N3" i="3"/>
  <c r="M3" i="3"/>
  <c r="L3" i="3"/>
  <c r="N2" i="3"/>
  <c r="M2" i="3"/>
  <c r="L2" i="3"/>
  <c r="P100" i="2"/>
  <c r="O100" i="2"/>
  <c r="N100" i="2"/>
  <c r="P99" i="2"/>
  <c r="O99" i="2"/>
  <c r="N99" i="2"/>
  <c r="P98" i="2"/>
  <c r="O98" i="2"/>
  <c r="N98" i="2"/>
  <c r="P97" i="2"/>
  <c r="O97" i="2"/>
  <c r="N97" i="2"/>
  <c r="P96" i="2"/>
  <c r="O96" i="2"/>
  <c r="N96" i="2"/>
  <c r="P95" i="2"/>
  <c r="O95" i="2"/>
  <c r="N95" i="2"/>
  <c r="P94" i="2"/>
  <c r="O94" i="2"/>
  <c r="N94" i="2"/>
  <c r="P93" i="2"/>
  <c r="O93" i="2"/>
  <c r="N93" i="2"/>
  <c r="P92" i="2"/>
  <c r="O92" i="2"/>
  <c r="N92" i="2"/>
  <c r="P91" i="2"/>
  <c r="O91" i="2"/>
  <c r="N91" i="2"/>
  <c r="P90" i="2"/>
  <c r="O90" i="2"/>
  <c r="N90" i="2"/>
  <c r="P89" i="2"/>
  <c r="O89" i="2"/>
  <c r="N89" i="2"/>
  <c r="P88" i="2"/>
  <c r="O88" i="2"/>
  <c r="N88" i="2"/>
  <c r="P87" i="2"/>
  <c r="O87" i="2"/>
  <c r="N87" i="2"/>
  <c r="P86" i="2"/>
  <c r="O86" i="2"/>
  <c r="N86" i="2"/>
  <c r="P85" i="2"/>
  <c r="O85" i="2"/>
  <c r="N85" i="2"/>
  <c r="P84" i="2"/>
  <c r="O84" i="2"/>
  <c r="N84" i="2"/>
  <c r="P83" i="2"/>
  <c r="O83" i="2"/>
  <c r="N83" i="2"/>
  <c r="P82" i="2"/>
  <c r="O82" i="2"/>
  <c r="N82" i="2"/>
  <c r="P81" i="2"/>
  <c r="O81" i="2"/>
  <c r="N81" i="2"/>
  <c r="P80" i="2"/>
  <c r="O80" i="2"/>
  <c r="N80" i="2"/>
  <c r="P79" i="2"/>
  <c r="O79" i="2"/>
  <c r="N79" i="2"/>
  <c r="P78" i="2"/>
  <c r="O78" i="2"/>
  <c r="N78" i="2"/>
  <c r="P77" i="2"/>
  <c r="O77" i="2"/>
  <c r="N77" i="2"/>
  <c r="P76" i="2"/>
  <c r="O76" i="2"/>
  <c r="N76" i="2"/>
  <c r="P75" i="2"/>
  <c r="O75" i="2"/>
  <c r="N75" i="2"/>
  <c r="P74" i="2"/>
  <c r="O74" i="2"/>
  <c r="N74" i="2"/>
  <c r="P73" i="2"/>
  <c r="O73" i="2"/>
  <c r="N73" i="2"/>
  <c r="P72" i="2"/>
  <c r="O72" i="2"/>
  <c r="N72" i="2"/>
  <c r="P71" i="2"/>
  <c r="O71" i="2"/>
  <c r="N71" i="2"/>
  <c r="P70" i="2"/>
  <c r="O70" i="2"/>
  <c r="N70" i="2"/>
  <c r="P69" i="2"/>
  <c r="O69" i="2"/>
  <c r="N69" i="2"/>
  <c r="P68" i="2"/>
  <c r="O68" i="2"/>
  <c r="N68" i="2"/>
  <c r="P67" i="2"/>
  <c r="O67" i="2"/>
  <c r="N67" i="2"/>
  <c r="P66" i="2"/>
  <c r="O66" i="2"/>
  <c r="N66" i="2"/>
  <c r="P65" i="2"/>
  <c r="O65" i="2"/>
  <c r="N65" i="2"/>
  <c r="P64" i="2"/>
  <c r="O64" i="2"/>
  <c r="N64" i="2"/>
  <c r="P63" i="2"/>
  <c r="O63" i="2"/>
  <c r="N63" i="2"/>
  <c r="P62" i="2"/>
  <c r="O62" i="2"/>
  <c r="N62" i="2"/>
  <c r="P61" i="2"/>
  <c r="O61" i="2"/>
  <c r="N61" i="2"/>
  <c r="P60" i="2"/>
  <c r="O60" i="2"/>
  <c r="N60" i="2"/>
  <c r="P59" i="2"/>
  <c r="O59" i="2"/>
  <c r="N59" i="2"/>
  <c r="P58" i="2"/>
  <c r="O58" i="2"/>
  <c r="N58" i="2"/>
  <c r="P57" i="2"/>
  <c r="O57" i="2"/>
  <c r="N57" i="2"/>
  <c r="P56" i="2"/>
  <c r="O56" i="2"/>
  <c r="N56" i="2"/>
  <c r="P55" i="2"/>
  <c r="O55" i="2"/>
  <c r="N55" i="2"/>
  <c r="P54" i="2"/>
  <c r="O54" i="2"/>
  <c r="N54" i="2"/>
  <c r="P53" i="2"/>
  <c r="O53" i="2"/>
  <c r="N53" i="2"/>
  <c r="P52" i="2"/>
  <c r="O52" i="2"/>
  <c r="N52" i="2"/>
  <c r="P51" i="2"/>
  <c r="O51" i="2"/>
  <c r="N51" i="2"/>
  <c r="P50" i="2"/>
  <c r="O50" i="2"/>
  <c r="N50" i="2"/>
  <c r="P49" i="2"/>
  <c r="O49" i="2"/>
  <c r="N49" i="2"/>
  <c r="P17" i="2"/>
  <c r="O17" i="2"/>
  <c r="N17" i="2"/>
  <c r="P48" i="2"/>
  <c r="O48" i="2"/>
  <c r="N48" i="2"/>
  <c r="P47" i="2"/>
  <c r="O47" i="2"/>
  <c r="N47" i="2"/>
  <c r="P46" i="2"/>
  <c r="O46" i="2"/>
  <c r="N46" i="2"/>
  <c r="P45" i="2"/>
  <c r="O45" i="2"/>
  <c r="N45" i="2"/>
  <c r="P44" i="2"/>
  <c r="O44" i="2"/>
  <c r="N44" i="2"/>
  <c r="P43" i="2"/>
  <c r="O43" i="2"/>
  <c r="N43" i="2"/>
  <c r="P40" i="2"/>
  <c r="O40" i="2"/>
  <c r="N40" i="2"/>
  <c r="P39" i="2"/>
  <c r="O39" i="2"/>
  <c r="N39" i="2"/>
  <c r="P38" i="2"/>
  <c r="O38" i="2"/>
  <c r="N38" i="2"/>
  <c r="P37" i="2"/>
  <c r="O37" i="2"/>
  <c r="N37" i="2"/>
  <c r="P36" i="2"/>
  <c r="O36" i="2"/>
  <c r="N36" i="2"/>
  <c r="P35" i="2"/>
  <c r="O35" i="2"/>
  <c r="N35" i="2"/>
  <c r="P34" i="2"/>
  <c r="O34" i="2"/>
  <c r="N34" i="2"/>
  <c r="P33" i="2"/>
  <c r="O33" i="2"/>
  <c r="N33" i="2"/>
  <c r="P32" i="2"/>
  <c r="O32" i="2"/>
  <c r="N32" i="2"/>
  <c r="P31" i="2"/>
  <c r="O31" i="2"/>
  <c r="N31" i="2"/>
  <c r="P30" i="2"/>
  <c r="O30" i="2"/>
  <c r="N30" i="2"/>
  <c r="P29" i="2"/>
  <c r="O29" i="2"/>
  <c r="N29" i="2"/>
  <c r="P28" i="2"/>
  <c r="O28" i="2"/>
  <c r="N28" i="2"/>
  <c r="P27" i="2"/>
  <c r="O27" i="2"/>
  <c r="N27" i="2"/>
  <c r="P26" i="2"/>
  <c r="O26" i="2"/>
  <c r="N26" i="2"/>
  <c r="P25" i="2"/>
  <c r="O25" i="2"/>
  <c r="N25" i="2"/>
  <c r="P24" i="2"/>
  <c r="O24" i="2"/>
  <c r="N24" i="2"/>
  <c r="P23" i="2"/>
  <c r="O23" i="2"/>
  <c r="N23" i="2"/>
  <c r="P22" i="2"/>
  <c r="O22" i="2"/>
  <c r="N22" i="2"/>
  <c r="P21" i="2"/>
  <c r="O21" i="2"/>
  <c r="N21" i="2"/>
  <c r="P20" i="2"/>
  <c r="O20" i="2"/>
  <c r="N20" i="2"/>
  <c r="P19" i="2"/>
  <c r="O19" i="2"/>
  <c r="N19" i="2"/>
  <c r="P18" i="2"/>
  <c r="O18" i="2"/>
  <c r="N18" i="2"/>
  <c r="P16" i="2"/>
  <c r="O16" i="2"/>
  <c r="N16" i="2"/>
  <c r="P15" i="2"/>
  <c r="O15" i="2"/>
  <c r="N15" i="2"/>
  <c r="P14" i="2"/>
  <c r="O14" i="2"/>
  <c r="N14" i="2"/>
  <c r="P13" i="2"/>
  <c r="O13" i="2"/>
  <c r="N13" i="2"/>
  <c r="P12" i="2"/>
  <c r="O12" i="2"/>
  <c r="N12" i="2"/>
  <c r="P11" i="2"/>
  <c r="O11" i="2"/>
  <c r="N11" i="2"/>
  <c r="P10" i="2"/>
  <c r="O10" i="2"/>
  <c r="N10" i="2"/>
  <c r="P9" i="2"/>
  <c r="O9" i="2"/>
  <c r="N9" i="2"/>
  <c r="P8" i="2"/>
  <c r="O8" i="2"/>
  <c r="N8" i="2"/>
  <c r="P7" i="2"/>
  <c r="O7" i="2"/>
  <c r="N7" i="2"/>
  <c r="P6" i="2"/>
  <c r="O6" i="2"/>
  <c r="N6" i="2"/>
  <c r="P5" i="2"/>
  <c r="O5" i="2"/>
  <c r="N5" i="2"/>
  <c r="P4" i="2"/>
  <c r="O4" i="2"/>
  <c r="N4" i="2"/>
  <c r="P3" i="2"/>
  <c r="O3" i="2"/>
  <c r="N3" i="2"/>
  <c r="P2" i="2"/>
  <c r="O2" i="2"/>
  <c r="N2" i="2"/>
  <c r="L100" i="1"/>
  <c r="K100" i="1"/>
  <c r="J100" i="1"/>
  <c r="L99" i="1"/>
  <c r="K99" i="1"/>
  <c r="J99" i="1"/>
  <c r="L98" i="1"/>
  <c r="K98" i="1"/>
  <c r="J98" i="1"/>
  <c r="L97" i="1"/>
  <c r="K97" i="1"/>
  <c r="J97" i="1"/>
  <c r="L96" i="1"/>
  <c r="K96" i="1"/>
  <c r="J96" i="1"/>
  <c r="L95" i="1"/>
  <c r="K95" i="1"/>
  <c r="J95" i="1"/>
  <c r="L94" i="1"/>
  <c r="K94" i="1"/>
  <c r="J94" i="1"/>
  <c r="L93" i="1"/>
  <c r="K93" i="1"/>
  <c r="J93" i="1"/>
  <c r="L92" i="1"/>
  <c r="K92" i="1"/>
  <c r="J92" i="1"/>
  <c r="L91" i="1"/>
  <c r="K91" i="1"/>
  <c r="J91" i="1"/>
  <c r="L90" i="1"/>
  <c r="K90" i="1"/>
  <c r="J90" i="1"/>
  <c r="L89" i="1"/>
  <c r="K89" i="1"/>
  <c r="J89" i="1"/>
  <c r="L88" i="1"/>
  <c r="K88" i="1"/>
  <c r="J88" i="1"/>
  <c r="L87" i="1"/>
  <c r="K87" i="1"/>
  <c r="J87" i="1"/>
  <c r="L86" i="1"/>
  <c r="K86" i="1"/>
  <c r="J86" i="1"/>
  <c r="L85" i="1"/>
  <c r="K85" i="1"/>
  <c r="J85" i="1"/>
  <c r="L84" i="1"/>
  <c r="K84" i="1"/>
  <c r="J84" i="1"/>
  <c r="L83" i="1"/>
  <c r="K83" i="1"/>
  <c r="J83" i="1"/>
  <c r="L82" i="1"/>
  <c r="K82" i="1"/>
  <c r="J82" i="1"/>
  <c r="L81" i="1"/>
  <c r="K81" i="1"/>
  <c r="J81" i="1"/>
  <c r="L80" i="1"/>
  <c r="K80" i="1"/>
  <c r="J80" i="1"/>
  <c r="L79" i="1"/>
  <c r="K79" i="1"/>
  <c r="J79" i="1"/>
  <c r="L78" i="1"/>
  <c r="K78" i="1"/>
  <c r="J78" i="1"/>
  <c r="L77" i="1"/>
  <c r="K77" i="1"/>
  <c r="J77" i="1"/>
  <c r="L76" i="1"/>
  <c r="K76" i="1"/>
  <c r="J76" i="1"/>
  <c r="L75" i="1"/>
  <c r="K75" i="1"/>
  <c r="J75" i="1"/>
  <c r="L74" i="1"/>
  <c r="K74" i="1"/>
  <c r="J74" i="1"/>
  <c r="L73" i="1"/>
  <c r="K73" i="1"/>
  <c r="J73" i="1"/>
  <c r="L72" i="1"/>
  <c r="K72" i="1"/>
  <c r="J72" i="1"/>
  <c r="L71" i="1"/>
  <c r="K71" i="1"/>
  <c r="J71" i="1"/>
  <c r="L70" i="1"/>
  <c r="K70" i="1"/>
  <c r="J70" i="1"/>
  <c r="L69" i="1"/>
  <c r="K69" i="1"/>
  <c r="J69" i="1"/>
  <c r="L68" i="1"/>
  <c r="K68" i="1"/>
  <c r="J68" i="1"/>
  <c r="L67" i="1"/>
  <c r="K67" i="1"/>
  <c r="J67" i="1"/>
  <c r="L66" i="1"/>
  <c r="K66" i="1"/>
  <c r="J66" i="1"/>
  <c r="L65" i="1"/>
  <c r="K65" i="1"/>
  <c r="J65" i="1"/>
  <c r="L64" i="1"/>
  <c r="K64" i="1"/>
  <c r="J64" i="1"/>
  <c r="L63" i="1"/>
  <c r="K63" i="1"/>
  <c r="J63" i="1"/>
  <c r="L62" i="1"/>
  <c r="K62" i="1"/>
  <c r="J62" i="1"/>
  <c r="L61" i="1"/>
  <c r="K61" i="1"/>
  <c r="J61" i="1"/>
  <c r="L60" i="1"/>
  <c r="K60" i="1"/>
  <c r="J60" i="1"/>
  <c r="L59" i="1"/>
  <c r="K59" i="1"/>
  <c r="J59" i="1"/>
  <c r="L58" i="1"/>
  <c r="K58" i="1"/>
  <c r="J58" i="1"/>
  <c r="L57" i="1"/>
  <c r="K57" i="1"/>
  <c r="J57" i="1"/>
  <c r="L56" i="1"/>
  <c r="K56" i="1"/>
  <c r="J56" i="1"/>
  <c r="L55" i="1"/>
  <c r="K55" i="1"/>
  <c r="J55" i="1"/>
  <c r="L54" i="1"/>
  <c r="K54" i="1"/>
  <c r="J54" i="1"/>
  <c r="L53" i="1"/>
  <c r="K53" i="1"/>
  <c r="J53" i="1"/>
  <c r="L52" i="1"/>
  <c r="K52" i="1"/>
  <c r="J52" i="1"/>
  <c r="L51" i="1"/>
  <c r="K51" i="1"/>
  <c r="J51" i="1"/>
  <c r="L50" i="1"/>
  <c r="K50" i="1"/>
  <c r="J50" i="1"/>
  <c r="L49" i="1"/>
  <c r="K49" i="1"/>
  <c r="J49" i="1"/>
  <c r="L48" i="1"/>
  <c r="K48" i="1"/>
  <c r="J48" i="1"/>
  <c r="L47" i="1"/>
  <c r="K47" i="1"/>
  <c r="J47" i="1"/>
  <c r="L46" i="1"/>
  <c r="K46" i="1"/>
  <c r="J46" i="1"/>
  <c r="L45" i="1"/>
  <c r="K45" i="1"/>
  <c r="J45" i="1"/>
  <c r="L44" i="1"/>
  <c r="K44" i="1"/>
  <c r="J44" i="1"/>
  <c r="L43" i="1"/>
  <c r="K43" i="1"/>
  <c r="J43" i="1"/>
  <c r="L42" i="1"/>
  <c r="K42" i="1"/>
  <c r="J42" i="1"/>
  <c r="L41" i="1"/>
  <c r="K41" i="1"/>
  <c r="J41" i="1"/>
  <c r="L40" i="1"/>
  <c r="K40" i="1"/>
  <c r="J40" i="1"/>
  <c r="L39" i="1"/>
  <c r="K39" i="1"/>
  <c r="J39" i="1"/>
  <c r="L38" i="1"/>
  <c r="K38" i="1"/>
  <c r="J38" i="1"/>
  <c r="L37" i="1"/>
  <c r="K37" i="1"/>
  <c r="J37" i="1"/>
  <c r="L36" i="1"/>
  <c r="K36" i="1"/>
  <c r="J36" i="1"/>
  <c r="L35" i="1"/>
  <c r="K35" i="1"/>
  <c r="J35" i="1"/>
  <c r="L34" i="1"/>
  <c r="K34" i="1"/>
  <c r="J34" i="1"/>
  <c r="L33" i="1"/>
  <c r="K33" i="1"/>
  <c r="J33" i="1"/>
  <c r="L32" i="1"/>
  <c r="K32" i="1"/>
  <c r="J32" i="1"/>
  <c r="L31" i="1"/>
  <c r="K31" i="1"/>
  <c r="J31" i="1"/>
  <c r="L30" i="1"/>
  <c r="K30" i="1"/>
  <c r="J30" i="1"/>
  <c r="L29" i="1"/>
  <c r="K29" i="1"/>
  <c r="J29" i="1"/>
  <c r="L28" i="1"/>
  <c r="K28" i="1"/>
  <c r="J28" i="1"/>
  <c r="L27" i="1"/>
  <c r="K27" i="1"/>
  <c r="J27" i="1"/>
  <c r="L26" i="1"/>
  <c r="K26" i="1"/>
  <c r="J26" i="1"/>
  <c r="L25" i="1"/>
  <c r="K25" i="1"/>
  <c r="J25" i="1"/>
  <c r="L24" i="1"/>
  <c r="K24" i="1"/>
  <c r="J24" i="1"/>
  <c r="L23" i="1"/>
  <c r="K23" i="1"/>
  <c r="J23" i="1"/>
  <c r="D4" i="1" s="1"/>
  <c r="L22" i="1"/>
  <c r="K22" i="1"/>
  <c r="J22" i="1"/>
  <c r="L21" i="1"/>
  <c r="K21" i="1"/>
  <c r="J21" i="1"/>
  <c r="L20" i="1"/>
  <c r="K20" i="1"/>
  <c r="J20" i="1"/>
  <c r="L19" i="1"/>
  <c r="K19" i="1"/>
  <c r="J19" i="1"/>
  <c r="L18" i="1"/>
  <c r="K18" i="1"/>
  <c r="J18" i="1"/>
  <c r="L17" i="1"/>
  <c r="K17" i="1"/>
  <c r="J17" i="1"/>
  <c r="L16" i="1"/>
  <c r="K16" i="1"/>
  <c r="J16" i="1"/>
  <c r="L15" i="1"/>
  <c r="K15" i="1"/>
  <c r="J15" i="1"/>
  <c r="L14" i="1"/>
  <c r="K14" i="1"/>
  <c r="J14" i="1"/>
  <c r="L13" i="1"/>
  <c r="K13" i="1"/>
  <c r="J13" i="1"/>
  <c r="L12" i="1"/>
  <c r="K12" i="1"/>
  <c r="J12" i="1"/>
  <c r="L11" i="1"/>
  <c r="K11" i="1"/>
  <c r="J11" i="1"/>
  <c r="L10" i="1"/>
  <c r="K10" i="1"/>
  <c r="J10" i="1"/>
  <c r="L9" i="1"/>
  <c r="K9" i="1"/>
  <c r="J9" i="1"/>
  <c r="L8" i="1"/>
  <c r="K8" i="1"/>
  <c r="J8" i="1"/>
  <c r="L7" i="1"/>
  <c r="K7" i="1"/>
  <c r="J7" i="1"/>
  <c r="L6" i="1"/>
  <c r="K6" i="1"/>
  <c r="J6" i="1"/>
  <c r="L5" i="1"/>
  <c r="K5" i="1"/>
  <c r="J5" i="1"/>
  <c r="L4" i="1"/>
  <c r="K4" i="1"/>
  <c r="J4" i="1"/>
  <c r="L3" i="1"/>
  <c r="K3" i="1"/>
  <c r="J3" i="1"/>
  <c r="C3" i="1"/>
  <c r="L2" i="1"/>
  <c r="K2" i="1"/>
  <c r="J2" i="1"/>
  <c r="G2" i="1"/>
  <c r="G4" i="1" l="1"/>
  <c r="G3" i="1" s="1"/>
  <c r="C7" i="1"/>
  <c r="C4" i="1"/>
  <c r="C18" i="1"/>
  <c r="C6" i="1"/>
  <c r="C15" i="1"/>
  <c r="C13" i="1"/>
  <c r="C9" i="1"/>
  <c r="C8" i="1"/>
  <c r="C16" i="1"/>
  <c r="C19" i="1"/>
  <c r="C10" i="1"/>
  <c r="C14" i="1"/>
  <c r="C17" i="1"/>
  <c r="C5" i="1"/>
  <c r="C11" i="1"/>
  <c r="C12" i="1"/>
  <c r="B16" i="1"/>
  <c r="D14" i="1"/>
  <c r="D6" i="1"/>
  <c r="D16" i="1"/>
  <c r="B5" i="1"/>
  <c r="D12" i="1"/>
  <c r="D18" i="1"/>
  <c r="B19" i="1"/>
  <c r="D3" i="1"/>
  <c r="D15" i="1"/>
  <c r="B8" i="1"/>
  <c r="D5" i="1"/>
  <c r="B17" i="1"/>
  <c r="B13" i="1"/>
  <c r="B7" i="1"/>
  <c r="D19" i="1"/>
  <c r="B9" i="1"/>
  <c r="B18" i="1"/>
  <c r="B15" i="1"/>
  <c r="D17" i="1"/>
  <c r="D13" i="1"/>
  <c r="B12" i="1"/>
  <c r="D7" i="1"/>
  <c r="D8" i="1"/>
  <c r="B3" i="1"/>
  <c r="D11" i="1"/>
  <c r="B14" i="1"/>
  <c r="B11" i="1"/>
  <c r="D10" i="1"/>
  <c r="B6" i="1"/>
  <c r="B10" i="1"/>
  <c r="D9" i="1"/>
  <c r="B4" i="1"/>
</calcChain>
</file>

<file path=xl/sharedStrings.xml><?xml version="1.0" encoding="utf-8"?>
<sst xmlns="http://schemas.openxmlformats.org/spreadsheetml/2006/main" count="677" uniqueCount="329">
  <si>
    <t>Councillor Case Dashboard</t>
  </si>
  <si>
    <t>Metric</t>
  </si>
  <si>
    <t>Count</t>
  </si>
  <si>
    <t>Casework Open Month</t>
  </si>
  <si>
    <t>Casework Closed Month</t>
  </si>
  <si>
    <t>Casework Active Flag</t>
  </si>
  <si>
    <t>Month</t>
  </si>
  <si>
    <t>Cases Raised</t>
  </si>
  <si>
    <t>Cases Closed</t>
  </si>
  <si>
    <t>Open Remaining</t>
  </si>
  <si>
    <t>Total cases raised</t>
  </si>
  <si>
    <t>May 2025</t>
  </si>
  <si>
    <t>Total cases closed</t>
  </si>
  <si>
    <t>Jun 2025</t>
  </si>
  <si>
    <t>Currently open / monitoring</t>
  </si>
  <si>
    <t>Jul 2025</t>
  </si>
  <si>
    <t>Aug 2025</t>
  </si>
  <si>
    <t>Sep 2025</t>
  </si>
  <si>
    <t>Oct 2025</t>
  </si>
  <si>
    <t>Nov 2025</t>
  </si>
  <si>
    <t>Dec 2025</t>
  </si>
  <si>
    <t>Jan 2026</t>
  </si>
  <si>
    <t>Feb 2026</t>
  </si>
  <si>
    <t>Mar 2026</t>
  </si>
  <si>
    <t>Apr 2026</t>
  </si>
  <si>
    <t>May 2026</t>
  </si>
  <si>
    <t>Jun 2026</t>
  </si>
  <si>
    <t>Jul 2026</t>
  </si>
  <si>
    <t>SL Ref</t>
  </si>
  <si>
    <t>Master Case ID</t>
  </si>
  <si>
    <t>Master Case Title</t>
  </si>
  <si>
    <t>Category</t>
  </si>
  <si>
    <t>Location</t>
  </si>
  <si>
    <t>Issue / Activity</t>
  </si>
  <si>
    <t>First Opened</t>
  </si>
  <si>
    <t>Latest Update</t>
  </si>
  <si>
    <t>Status</t>
  </si>
  <si>
    <t>RAG</t>
  </si>
  <si>
    <t>Latest Note / Context</t>
  </si>
  <si>
    <t>Next Action</t>
  </si>
  <si>
    <t>Action Owner</t>
  </si>
  <si>
    <t>SL-46</t>
  </si>
  <si>
    <t>MC-14</t>
  </si>
  <si>
    <t>Community Skip Provision and Recent Fly‑Tipping Concerns</t>
  </si>
  <si>
    <t>Flytipping</t>
  </si>
  <si>
    <t>Highley</t>
  </si>
  <si>
    <t>Request for regular skip to aleviate fly tipping</t>
  </si>
  <si>
    <t>Open</t>
  </si>
  <si>
    <t>Regular skip provision remains under review; fly-tipping should be reported through Fix My Street.</t>
  </si>
  <si>
    <t>Check whether any feasible skip provision or targeted support remains available.</t>
  </si>
  <si>
    <t>Sharon</t>
  </si>
  <si>
    <t>SL-21</t>
  </si>
  <si>
    <t>MC-10</t>
  </si>
  <si>
    <t>Traffic Management (Strategic / Village-wide)</t>
  </si>
  <si>
    <t>Traffic Management</t>
  </si>
  <si>
    <t>Village-wide traffic &amp; road safety review initiated. CIL funded feasibility report shared with HPC Clerk</t>
  </si>
  <si>
    <t>Low priority; no active June update.</t>
  </si>
  <si>
    <t>Keep under review if Highley Parish Council wishes to revisit village-wide traffic management.</t>
  </si>
  <si>
    <t>Sharon / Highley Parish Council</t>
  </si>
  <si>
    <t>SL-33</t>
  </si>
  <si>
    <t>Environmental Health (Sewage / Public Health)</t>
  </si>
  <si>
    <t>Environmental Health / Utilities</t>
  </si>
  <si>
    <t>Kinlet View &amp; Netherfield</t>
  </si>
  <si>
    <t>Persistent sewage odour investigation</t>
  </si>
  <si>
    <t>Open – Monitoring</t>
  </si>
  <si>
    <t>Severn Trent contact ongoing; no recent resident reports.</t>
  </si>
  <si>
    <t>Continue monitoring through summer and follow up if odour returns.</t>
  </si>
  <si>
    <t>SL-04</t>
  </si>
  <si>
    <t>MC-02</t>
  </si>
  <si>
    <t>Silverwoods / Netherton Lane Road Damage</t>
  </si>
  <si>
    <t>Planning Enforcement</t>
  </si>
  <si>
    <t>Construction traffic damage; remedial works agreed; exploring HGV restriction options - currently 2T. Repairs outstanding; owner seeking advice; site meeting to be arranged with senior officer</t>
  </si>
  <si>
    <t>Construction traffic damage and remedial works remain under monitoring.</t>
  </si>
  <si>
    <t>Monitor road damage and HGV restriction position if further issues are reported.</t>
  </si>
  <si>
    <t>Sharon / Highways</t>
  </si>
  <si>
    <t>SL-34</t>
  </si>
  <si>
    <t>MC-15</t>
  </si>
  <si>
    <t>Direct Resident Support (Individual Cases)</t>
  </si>
  <si>
    <t>Direct Support</t>
  </si>
  <si>
    <t>Removal of loops/obstructions from a public footpath (access/safety improvement)</t>
  </si>
  <si>
    <t>Sept 2025</t>
  </si>
  <si>
    <t>Closed</t>
  </si>
  <si>
    <t>Green</t>
  </si>
  <si>
    <t>SL-35</t>
  </si>
  <si>
    <t>Highley (bus shelter)</t>
  </si>
  <si>
    <t>Arranged temporary safety mitigation (barriers/cones) following damage to Parish Council bus shelter</t>
  </si>
  <si>
    <t>SL-36</t>
  </si>
  <si>
    <t>Highley / Bridgnorth</t>
  </si>
  <si>
    <t>Assisted two households with bulky waste removal (transport to tip)</t>
  </si>
  <si>
    <t>SL-37</t>
  </si>
  <si>
    <t>Supported a resident with housing-related queries and signposting</t>
  </si>
  <si>
    <t>SL-38</t>
  </si>
  <si>
    <t>Provided a laptop to a resident in the village (digital access support)</t>
  </si>
  <si>
    <t>SL-44</t>
  </si>
  <si>
    <t>Borle Brook Court, Highley</t>
  </si>
  <si>
    <t>Ongoing support to resident including guidance on process and drafting formal correspondence to progress resolution. 17.03.26 Further guidance and drafted letter provided to the resident for the next stage.</t>
  </si>
  <si>
    <t>Historic issue; resident support provided and follow-up letter drafted.</t>
  </si>
  <si>
    <t>No current action unless resident re-engages.</t>
  </si>
  <si>
    <t>Closed / Sharon</t>
  </si>
  <si>
    <t>SL-39</t>
  </si>
  <si>
    <t>Pit Bank</t>
  </si>
  <si>
    <t xml:space="preserve">Mattress in hedgerow - council kept rejecting stating it was on private land. Proved otherwise. Mattress removed </t>
  </si>
  <si>
    <t>SL-30</t>
  </si>
  <si>
    <t>MC-13</t>
  </si>
  <si>
    <t>Drainage &amp; Surface Water (Infrastructure)</t>
  </si>
  <si>
    <t>Highways – Drainage</t>
  </si>
  <si>
    <t>Blocked drains - drain clearing completed by SC</t>
  </si>
  <si>
    <t>SL-31</t>
  </si>
  <si>
    <t>Vicarage Lane</t>
  </si>
  <si>
    <t>Flooding due to resurfacing ridge</t>
  </si>
  <si>
    <t>SL-22</t>
  </si>
  <si>
    <t>MC-11</t>
  </si>
  <si>
    <t>Parking &amp; Enforcement (Operational &amp; Escalation)</t>
  </si>
  <si>
    <t>Highways – Parking &amp; Enforcement</t>
  </si>
  <si>
    <t>Multiple Highley Streets</t>
  </si>
  <si>
    <t>Parking enforcement report reviewed; liaison to ensure ongoing provision</t>
  </si>
  <si>
    <t>SL-23</t>
  </si>
  <si>
    <t>Highley (various streets)</t>
  </si>
  <si>
    <t>Resident congestion/parking complaints; enforcement engagement</t>
  </si>
  <si>
    <t>SL-15</t>
  </si>
  <si>
    <t>MC-06</t>
  </si>
  <si>
    <t>Hawthorn Drive Footpath Safety</t>
  </si>
  <si>
    <t>Highways – Pavements</t>
  </si>
  <si>
    <t>Hawthorn Drive</t>
  </si>
  <si>
    <t>Third safety incident escalated; priority request for full resurfacing new maintenance year/April.</t>
  </si>
  <si>
    <t>SL-16</t>
  </si>
  <si>
    <t>Hawthorn Drive to Main Road</t>
  </si>
  <si>
    <t>Mobility scooter accident &amp; visually impaired fall; formal escalation</t>
  </si>
  <si>
    <t>SL-19</t>
  </si>
  <si>
    <t>MC-08</t>
  </si>
  <si>
    <t>Covert Lane to Haggs Corner Deterioration</t>
  </si>
  <si>
    <t>Highways – Roads</t>
  </si>
  <si>
    <t>Covert Lane to top of Clee View</t>
  </si>
  <si>
    <t>Severe carriageway deterioration; tyre damage reports; escalated via weekly Highways call</t>
  </si>
  <si>
    <t>Clee View Manhole Potholes</t>
  </si>
  <si>
    <t>Covert Lane to Haggs Corner</t>
  </si>
  <si>
    <t>Pot holes repaired</t>
  </si>
  <si>
    <t>SL-08</t>
  </si>
  <si>
    <t>MC-03</t>
  </si>
  <si>
    <t>Castle Inn (Planning, Visibility &amp; Site Condition)</t>
  </si>
  <si>
    <t>Highways – Visibility</t>
  </si>
  <si>
    <t>Woodhill Road / Castle Inn Slip Road</t>
  </si>
  <si>
    <t>Hedge trimming completed; ownership clarified</t>
  </si>
  <si>
    <t>SL-32</t>
  </si>
  <si>
    <t>Infrastructure – Drainage</t>
  </si>
  <si>
    <t>Opposite Severn Centre</t>
  </si>
  <si>
    <t>Surface water pooling following resurfacing; senior officers reviewing works</t>
  </si>
  <si>
    <t>SL-07</t>
  </si>
  <si>
    <t>Planning &amp; Highways</t>
  </si>
  <si>
    <t>Castle Inn</t>
  </si>
  <si>
    <t>Contentious fence approved by Planning Enforcement</t>
  </si>
  <si>
    <t>SL-43</t>
  </si>
  <si>
    <t>MC-16</t>
  </si>
  <si>
    <t>Removal of Dilapidated Building - Cape of Good Hope</t>
  </si>
  <si>
    <t xml:space="preserve">Billingsley </t>
  </si>
  <si>
    <t>Cape of Good Hope beyond repair, residents concerned and would like removed</t>
  </si>
  <si>
    <t>July 2026</t>
  </si>
  <si>
    <t>Resolved by the Billingsley Parish Councillor.</t>
  </si>
  <si>
    <t>No further action.</t>
  </si>
  <si>
    <t>Silverwoods / Netherton Lane (Planning &amp; Road Damage)</t>
  </si>
  <si>
    <t>Silverwoods - type &amp; number of statics</t>
  </si>
  <si>
    <t>Planning have advised one static is wider than the plan but not of significance to warrant enforcement</t>
  </si>
  <si>
    <t>SL-09</t>
  </si>
  <si>
    <t>Conifer order complied with; follow-up if highways element not forthcoming</t>
  </si>
  <si>
    <t>SL-42</t>
  </si>
  <si>
    <t>Visibility on Vicarage Lane</t>
  </si>
  <si>
    <t>Arranged for convex mirror installed on Vicarage Lane</t>
  </si>
  <si>
    <t>SL-01</t>
  </si>
  <si>
    <t>MC-01</t>
  </si>
  <si>
    <t>Transport – Buses (Timetable &amp; Reliability)</t>
  </si>
  <si>
    <t>Transport (Buses)</t>
  </si>
  <si>
    <t>Highley → Bridgnorth</t>
  </si>
  <si>
    <t>Request for first bus timetable change</t>
  </si>
  <si>
    <t>SL-14</t>
  </si>
  <si>
    <t>Adoption mapping corrected; works scheduled post-maintenance restart</t>
  </si>
  <si>
    <t xml:space="preserve">Closed </t>
  </si>
  <si>
    <t>Temporary fix to be followed by proper resurfacing.</t>
  </si>
  <si>
    <t>No current action.</t>
  </si>
  <si>
    <t>Closed / Highways</t>
  </si>
  <si>
    <t>SL-20</t>
  </si>
  <si>
    <t>Highley to Bewdley Deterioration</t>
  </si>
  <si>
    <t>Highley out towards Bewdley</t>
  </si>
  <si>
    <t>Severe carriageway deterioration; escalated; linked to rainfall</t>
  </si>
  <si>
    <t>SL-40</t>
  </si>
  <si>
    <t>Rhea Hall - unoccupied property. Neighbour complaint regarding vermin and infestation due to unhygenic state.</t>
  </si>
  <si>
    <t>No further resident update despite repeated attempts; Environmental Health has visited and advised the resident.</t>
  </si>
  <si>
    <t>No further action unless the resident re-engages.</t>
  </si>
  <si>
    <t>SL-17</t>
  </si>
  <si>
    <t>MC-07</t>
  </si>
  <si>
    <t>Highley Cycle Track Ownership &amp; Maintenance</t>
  </si>
  <si>
    <t>Infrastructure</t>
  </si>
  <si>
    <t>Highley Cycle Track</t>
  </si>
  <si>
    <t>Cycle track ownership/maintenance clarification initiated, Lapsed Sustrans agreement; no responsible body confirmed; legal/planning query underway</t>
  </si>
  <si>
    <t>Location confirmed as Chelmarsh; resident informed and case passed to the ward councillor.</t>
  </si>
  <si>
    <t>No further action on Highley case log.</t>
  </si>
  <si>
    <t>SL-48</t>
  </si>
  <si>
    <t>MC-17</t>
  </si>
  <si>
    <t>Request for Police Investigation into Offensive Political Messages Displayed on Vehicle in Bridgnorth Town Centre</t>
  </si>
  <si>
    <t>Policing</t>
  </si>
  <si>
    <t>Bridgnorth</t>
  </si>
  <si>
    <t xml:space="preserve">Concerns from several residents and also parish councillors regarding messages deemed devisive. </t>
  </si>
  <si>
    <t>Police responded that they investigated and advised no laws were broken.</t>
  </si>
  <si>
    <t>SL-49</t>
  </si>
  <si>
    <t>20MPH Ashley Gardens enforcement</t>
  </si>
  <si>
    <t>Several residents have reported drivers ignoring the reduced speed limits around Highley Primary School and Ashleigh Gardens, particularly delivery and commercial vehicles.</t>
  </si>
  <si>
    <t>Reviewed with Highways. Speed bumps are not practical because of side road junctions and dropped kerbs; a camera is not viable immediately. Revisit in next year's budget.</t>
  </si>
  <si>
    <t>Revisit during next budget cycle if a viable enforcement or traffic-calming option becomes available.</t>
  </si>
  <si>
    <t>SL-51</t>
  </si>
  <si>
    <t>Coronation Street Yellow Lines</t>
  </si>
  <si>
    <t>Used blower to clear carriageway to enable line painting. Left all the debris on the footpath. Coronation Street tenancy agreement provides on street parking for one car per property. Double yellows have removed 2 resident car parking spaces. Opposite Parry &amp; Phillips outside of the Bache they could have made a break in the lines to provide these two parking spaces.</t>
  </si>
  <si>
    <t>08:21 service timing complaint; request for 08:21 to revert to 08:08</t>
  </si>
  <si>
    <t>Change made from end of May; transport team follow-up completed.</t>
  </si>
  <si>
    <t>SL-24</t>
  </si>
  <si>
    <t>MC-12</t>
  </si>
  <si>
    <t>Governance &amp; Financial Scrutiny</t>
  </si>
  <si>
    <t>Governance</t>
  </si>
  <si>
    <t>Council-wide</t>
  </si>
  <si>
    <t>Non-statutory services withdrawal pressure &amp; spending priority debate</t>
  </si>
  <si>
    <t>SL-25</t>
  </si>
  <si>
    <t>Fees &amp; Charges policy; £105m income target</t>
  </si>
  <si>
    <t>SL-26</t>
  </si>
  <si>
    <t>Deferred Payment Agreement fee increases</t>
  </si>
  <si>
    <t>SL-27</t>
  </si>
  <si>
    <t>4.8% Social Housing rent increase</t>
  </si>
  <si>
    <t>SL-28</t>
  </si>
  <si>
    <t>8.99% Council Tax increase approved</t>
  </si>
  <si>
    <t>SL-29</t>
  </si>
  <si>
    <t>Five-year deficit forecast &amp; EFS borrowing challenge raised</t>
  </si>
  <si>
    <t>Monitoring</t>
  </si>
  <si>
    <t>Aug 2026</t>
  </si>
  <si>
    <t>Sep 2026</t>
  </si>
  <si>
    <t>Issue</t>
  </si>
  <si>
    <t>Owner / Follow-up</t>
  </si>
  <si>
    <t>Netherton Lane / Bynd Lane ford</t>
  </si>
  <si>
    <t>Return to Highways to agree the repair scope, taking account of continuing water erosion.</t>
  </si>
  <si>
    <t>Ford depth gauge</t>
  </si>
  <si>
    <t>Confirm whether installation has been completed.</t>
  </si>
  <si>
    <t>Vicarage Lane sign</t>
  </si>
  <si>
    <t>Follow up the corrected sign showing house numbers through to No. 38.</t>
  </si>
  <si>
    <t>Hitchen's Way road adoption</t>
  </si>
  <si>
    <t>Obtain the remedial works programme and continue pressing for a clear adoption timetable.</t>
  </si>
  <si>
    <t>Sharon / Taylor Wimpey / Severn Trent</t>
  </si>
  <si>
    <t>Hitchen's Way / FirstPort</t>
  </si>
  <si>
    <t>Progress Options 1 and 3 and investigate whether a local authority or parish council could act as managing agent.</t>
  </si>
  <si>
    <t>Sharon / residents</t>
  </si>
  <si>
    <t>B4363 speed limit / Glazeley signage</t>
  </si>
  <si>
    <t>Arrange the outstanding Traffic Management meeting.</t>
  </si>
  <si>
    <t>Glazeley Footbridge at Borle Brook</t>
  </si>
  <si>
    <t>Follow up with Tim Symonds and Brian Hickson on repair/reinstatement.</t>
  </si>
  <si>
    <t>Silverwoods</t>
  </si>
  <si>
    <t>Continue Planning Enforcement monitoring.</t>
  </si>
  <si>
    <t>Ongoing</t>
  </si>
  <si>
    <t>Malt Shovel Development</t>
  </si>
  <si>
    <t>Boyer proposal</t>
  </si>
  <si>
    <t>Continue monitoring the proposal and represent residents' concerns as the planning process develops.</t>
  </si>
  <si>
    <t>Audit &amp; Governance Committee</t>
  </si>
  <si>
    <t>Continue evidence-based follow-up of audit recommendations and outcomes.</t>
  </si>
  <si>
    <t>Committee / Internal Audit</t>
  </si>
  <si>
    <t>SL-47</t>
  </si>
  <si>
    <t>Hitchen's Way FirstPort</t>
  </si>
  <si>
    <t>Highley, Hitchens Way</t>
  </si>
  <si>
    <t>FirstPort estate management concerns and options for replacement management arrangements</t>
  </si>
  <si>
    <t>Sept 2026</t>
  </si>
  <si>
    <t>Amber</t>
  </si>
  <si>
    <t>Residents' meeting held 17 September with 15 homeowners. Three routes considered for replacing FirstPort; residents agreed to progress Options 1 and 3, while Sharon will investigate Option 2.</t>
  </si>
  <si>
    <t>Progress local authority adoption and alternative management-company routes; investigate whether a local authority or parish council could act as managing agent.</t>
  </si>
  <si>
    <t>SL-12</t>
  </si>
  <si>
    <t>MC-05</t>
  </si>
  <si>
    <t>Hitchen's Way Road Adoption</t>
  </si>
  <si>
    <t>Highways – Adoption</t>
  </si>
  <si>
    <t>Road adoption status clarification and developer/sewer adoption dependencies</t>
  </si>
  <si>
    <t>Severn Trent clarified the outstanding adoption requirements and Taylor Wimpey has re-engaged. Remedial works, legal requirements and land-registration matters remain before adoption can progress.</t>
  </si>
  <si>
    <t>Continue pressing Taylor Wimpey and Severn Trent for the remedial works programme and a clear adoption timetable.</t>
  </si>
  <si>
    <t>SL-41</t>
  </si>
  <si>
    <t>Bynd Lane to Netherton Lane</t>
  </si>
  <si>
    <t>Billingsley/Highley</t>
  </si>
  <si>
    <t>Road either side of ford in need of resurfacing; ongoing water erosion affects repair scope</t>
  </si>
  <si>
    <t>Met Traffic Management to discuss barriers/road restrictions at the ford. They are not in favour of that approach.</t>
  </si>
  <si>
    <t>Return to Highways to arrange repairs and agree how much work can realistically be undertaken given continuing water erosion.</t>
  </si>
  <si>
    <t>SL-50</t>
  </si>
  <si>
    <t>Public Rights of Way</t>
  </si>
  <si>
    <t>Glazeley</t>
  </si>
  <si>
    <t>Parish council requests repair and reinstatement of the bridge.</t>
  </si>
  <si>
    <t>Outstanding - follow-up with Tim Symonds and Brian Hickson has not yet been completed.</t>
  </si>
  <si>
    <t>Contact Tim Symonds and Brian Hickson for the current position on repair/reinstatement.</t>
  </si>
  <si>
    <t>SL-55</t>
  </si>
  <si>
    <t>B4363 Speed Limit / Glazeley Signage</t>
  </si>
  <si>
    <t>BDGM / Glazeley</t>
  </si>
  <si>
    <t>BDGM request for B4363 speed limit review and Glazeley signage assessment</t>
  </si>
  <si>
    <t>Outstanding - the planned Traffic Management meeting has not yet been arranged.</t>
  </si>
  <si>
    <t>Arrange a meeting with Traffic Management to raise the speed-limit/signage request and understand the assessment process.</t>
  </si>
  <si>
    <t>SL-52</t>
  </si>
  <si>
    <t>Ford depth gauge for Netherton Lane/Bynd Lane ford</t>
  </si>
  <si>
    <t>Highways</t>
  </si>
  <si>
    <t>Depth gauge missing.</t>
  </si>
  <si>
    <t>Outstanding - I have not yet checked whether the planned depth gauge installation has been completed.</t>
  </si>
  <si>
    <t>Confirm whether the missing depth gauge has now been installed.</t>
  </si>
  <si>
    <t>SL-53</t>
  </si>
  <si>
    <t>Vicarage Lane Road Sign</t>
  </si>
  <si>
    <t>Replacement road signage</t>
  </si>
  <si>
    <t>Replacement sign installed, but Vicarage Lane houses now extend to No. 38 while the sign ends at No. 36. A corrected sign has been requested.</t>
  </si>
  <si>
    <t>Follow up the corrected replacement sign showing house numbers through to No. 38.</t>
  </si>
  <si>
    <t>SL-54</t>
  </si>
  <si>
    <t>Arley View Close Road Sign</t>
  </si>
  <si>
    <t>Replacement Arley View Close road sign has now been installed.</t>
  </si>
  <si>
    <t>SL-45</t>
  </si>
  <si>
    <t>Coronation Street Road Sign (Also Arley View Close and Vicarage Lane)</t>
  </si>
  <si>
    <t>Replacement Coronation Street road sign has now been installed.</t>
  </si>
  <si>
    <t>Silverwoods - Site adherance to planning application</t>
  </si>
  <si>
    <t>Planning compliance monitoring following site inspection and requirement for any necessary new application.</t>
  </si>
  <si>
    <t>Ongoing monitoring with Planning Enforcement. No new issue to report in September.</t>
  </si>
  <si>
    <t>Continue monitoring and follow up if any potential breach arises.</t>
  </si>
  <si>
    <t>SL-10</t>
  </si>
  <si>
    <t>MC-04</t>
  </si>
  <si>
    <t>Malt Shovel Development Monitoring</t>
  </si>
  <si>
    <t>Malt Shovel</t>
  </si>
  <si>
    <t>Development and planning compliance monitoring</t>
  </si>
  <si>
    <t>Continue monitoring and follow up if further activity raises compliance concerns.</t>
  </si>
  <si>
    <t>SL-57</t>
  </si>
  <si>
    <t>MC-18</t>
  </si>
  <si>
    <t>Boyer Proposed Development - Public Consultation</t>
  </si>
  <si>
    <t>Planning / Development</t>
  </si>
  <si>
    <t>Public consultation on proposed Boyer development; concerns about consultation format and local response.</t>
  </si>
  <si>
    <t>Attended the Boyer public consultation. There was no formal presentation and Boyer representation was limited. No resident in attendance was heard expressing a positive view of the proposal.</t>
  </si>
  <si>
    <t>Continue to monitor the proposal as it progresses through the planning process and represent residents' concerns through the appropriate channels.</t>
  </si>
  <si>
    <t>SL-56</t>
  </si>
  <si>
    <t>Chair of Audit &amp; Governance Committee; assurance, audit recommendation follow-up and evidence of improvement</t>
  </si>
  <si>
    <t>June 2026</t>
  </si>
  <si>
    <t>Continue strengthening evidence-based follow-up, assurance and accountability for audit recommendations.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</si>
</sst>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 yyyy"/>
    <numFmt numFmtId="165" formatCode="mmm\ yyyy\ "/>
  </numFmts>
  <fonts count="21" x14ac:knownFonts="1">
    <font>
      <sz val="11"/>
      <color theme="1"/>
      <name val="Calibri"/>
    </font>
    <font>
      <sz val="11"/>
      <color theme="1"/>
      <name val="Calibri"/>
    </font>
    <font>
      <sz val="11"/>
      <color rgb="FF006100"/>
      <name val="Calibri"/>
    </font>
    <font>
      <b/>
      <sz val="10"/>
      <color theme="1"/>
      <name val="Calibri"/>
    </font>
    <font>
      <sz val="10"/>
      <color theme="1"/>
      <name val="Calibri"/>
    </font>
    <font>
      <sz val="11"/>
      <color theme="0"/>
      <name val="Calibri"/>
    </font>
    <font>
      <sz val="11"/>
      <color rgb="FF9C5700"/>
      <name val="Calibri"/>
    </font>
    <font>
      <sz val="11"/>
      <color theme="1"/>
      <name val="Calibri"/>
    </font>
    <font>
      <b/>
      <sz val="11"/>
      <color rgb="FFFFFFFF"/>
      <name val="Calibri"/>
    </font>
    <font>
      <b/>
      <sz val="11"/>
      <color rgb="FF666666"/>
      <name val="Calibri"/>
    </font>
    <font>
      <i/>
      <sz val="11"/>
      <color theme="1"/>
      <name val="Calibri"/>
    </font>
    <font>
      <b/>
      <sz val="11"/>
      <color rgb="FF808080"/>
      <name val="Calibri"/>
    </font>
    <font>
      <sz val="11"/>
      <color rgb="FF808080"/>
      <name val="Calibri"/>
    </font>
    <font>
      <sz val="11"/>
      <color theme="1"/>
      <name val="Calibri"/>
    </font>
    <font>
      <b/>
      <sz val="10"/>
      <color theme="3" tint="-0.249977111117893"/>
      <name val="Calibri"/>
    </font>
    <font>
      <b/>
      <sz val="10"/>
      <color theme="5"/>
      <name val="Calibri"/>
    </font>
    <font>
      <b/>
      <sz val="10"/>
      <color theme="6" tint="-0.249977111117893"/>
      <name val="Calibri"/>
    </font>
    <font>
      <b/>
      <sz val="10"/>
      <color theme="1"/>
      <name val="Calibri"/>
    </font>
    <font>
      <b/>
      <sz val="12"/>
      <color theme="0"/>
      <name val="Calibri"/>
    </font>
    <font>
      <b/>
      <sz val="11"/>
      <name val="Calibri"/>
    </font>
    <font>
      <sz val="11"/>
      <color theme="1"/>
      <name val="Calibri"/>
      <family val="2"/>
    </font>
  </fonts>
  <fills count="9">
    <fill>
      <patternFill patternType="none"/>
    </fill>
    <fill>
      <patternFill patternType="gray125"/>
    </fill>
    <fill>
      <patternFill patternType="solid">
        <fgColor rgb="FFC6EFCE"/>
      </patternFill>
    </fill>
    <fill>
      <patternFill patternType="solid">
        <fgColor theme="4"/>
      </patternFill>
    </fill>
    <fill>
      <patternFill patternType="solid">
        <fgColor rgb="FFFFEB9C"/>
      </patternFill>
    </fill>
    <fill>
      <patternFill patternType="solid">
        <fgColor theme="6" tint="0.79989013336588644"/>
        <bgColor indexed="65"/>
      </patternFill>
    </fill>
    <fill>
      <patternFill patternType="solid">
        <fgColor rgb="FF1F4E78"/>
      </patternFill>
    </fill>
    <fill>
      <patternFill patternType="solid">
        <fgColor rgb="FFF2F2F2"/>
      </patternFill>
    </fill>
    <fill>
      <patternFill patternType="solid">
        <fgColor rgb="FF808080"/>
      </patternFill>
    </fill>
  </fills>
  <borders count="13">
    <border>
      <left/>
      <right/>
      <top/>
      <bottom/>
      <diagonal/>
    </border>
    <border>
      <left style="thin">
        <color auto="1"/>
      </left>
      <right style="thin">
        <color auto="1"/>
      </right>
      <top style="thin">
        <color auto="1"/>
      </top>
      <bottom style="thin">
        <color auto="1"/>
      </bottom>
      <diagonal/>
    </border>
    <border>
      <left/>
      <right/>
      <top/>
      <bottom/>
      <diagonal/>
    </border>
    <border>
      <left style="thin">
        <color auto="1"/>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s>
  <cellStyleXfs count="6">
    <xf numFmtId="0" fontId="0" fillId="0" borderId="0"/>
    <xf numFmtId="0" fontId="2"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7" fillId="5" borderId="0" applyNumberFormat="0" applyBorder="0" applyAlignment="0" applyProtection="0"/>
    <xf numFmtId="0" fontId="1" fillId="0" borderId="2"/>
  </cellStyleXfs>
  <cellXfs count="73">
    <xf numFmtId="0" fontId="0" fillId="0" borderId="0" xfId="0"/>
    <xf numFmtId="0" fontId="0" fillId="0" borderId="0" xfId="0" applyAlignment="1">
      <alignment vertical="center"/>
    </xf>
    <xf numFmtId="0" fontId="3" fillId="0" borderId="0" xfId="0" applyFont="1" applyAlignment="1">
      <alignment horizontal="center" vertical="center" wrapText="1"/>
    </xf>
    <xf numFmtId="0" fontId="4" fillId="0" borderId="0" xfId="0" applyFont="1"/>
    <xf numFmtId="0" fontId="4" fillId="0" borderId="0" xfId="0" applyFont="1" applyAlignment="1">
      <alignment vertical="center" wrapText="1"/>
    </xf>
    <xf numFmtId="0" fontId="0" fillId="0" borderId="0" xfId="0" applyAlignment="1">
      <alignment vertical="top" wrapText="1"/>
    </xf>
    <xf numFmtId="0" fontId="4" fillId="0" borderId="2" xfId="0" applyFont="1" applyBorder="1"/>
    <xf numFmtId="0" fontId="4" fillId="0" borderId="2" xfId="0" applyFont="1" applyBorder="1" applyAlignment="1">
      <alignment vertical="center" wrapText="1"/>
    </xf>
    <xf numFmtId="0" fontId="0" fillId="0" borderId="0" xfId="0" applyAlignment="1">
      <alignment wrapText="1"/>
    </xf>
    <xf numFmtId="0" fontId="0" fillId="0" borderId="2" xfId="0" applyBorder="1" applyAlignment="1">
      <alignment wrapText="1"/>
    </xf>
    <xf numFmtId="0" fontId="8" fillId="6" borderId="1" xfId="0" applyFont="1" applyFill="1" applyBorder="1" applyAlignment="1">
      <alignment horizontal="center" vertical="center" wrapText="1"/>
    </xf>
    <xf numFmtId="0" fontId="8" fillId="6" borderId="0" xfId="0" applyFont="1" applyFill="1" applyAlignment="1">
      <alignment horizontal="center" vertical="center" wrapText="1"/>
    </xf>
    <xf numFmtId="164" fontId="8" fillId="6" borderId="1" xfId="0" applyNumberFormat="1" applyFont="1" applyFill="1" applyBorder="1" applyAlignment="1">
      <alignment horizontal="center" vertical="center" wrapText="1"/>
    </xf>
    <xf numFmtId="164" fontId="9" fillId="6" borderId="0" xfId="0" applyNumberFormat="1" applyFont="1" applyFill="1" applyAlignment="1">
      <alignment horizontal="center" vertical="center" wrapText="1"/>
    </xf>
    <xf numFmtId="1" fontId="9" fillId="6" borderId="0" xfId="0" applyNumberFormat="1" applyFont="1" applyFill="1" applyAlignment="1">
      <alignment horizontal="center" vertical="center" wrapText="1"/>
    </xf>
    <xf numFmtId="0" fontId="12" fillId="0" borderId="0" xfId="0" applyFont="1"/>
    <xf numFmtId="164" fontId="11" fillId="8" borderId="0" xfId="0" applyNumberFormat="1" applyFont="1" applyFill="1" applyAlignment="1">
      <alignment wrapText="1"/>
    </xf>
    <xf numFmtId="1" fontId="11" fillId="8" borderId="0" xfId="0" applyNumberFormat="1" applyFont="1" applyFill="1" applyAlignment="1">
      <alignment wrapText="1"/>
    </xf>
    <xf numFmtId="0" fontId="4" fillId="0" borderId="2" xfId="0" applyFont="1" applyBorder="1" applyAlignment="1">
      <alignment wrapText="1"/>
    </xf>
    <xf numFmtId="0" fontId="14" fillId="0" borderId="4" xfId="0" applyFont="1" applyBorder="1" applyAlignment="1">
      <alignment horizontal="left" vertical="center" wrapText="1"/>
    </xf>
    <xf numFmtId="1" fontId="14" fillId="0" borderId="5" xfId="0" applyNumberFormat="1" applyFont="1" applyBorder="1" applyAlignment="1">
      <alignment horizontal="center" vertical="center" wrapText="1"/>
    </xf>
    <xf numFmtId="0" fontId="15" fillId="0" borderId="4" xfId="0" applyFont="1" applyBorder="1" applyAlignment="1">
      <alignment horizontal="left" vertical="center" wrapText="1"/>
    </xf>
    <xf numFmtId="1" fontId="15" fillId="0" borderId="5" xfId="0" applyNumberFormat="1" applyFont="1" applyBorder="1" applyAlignment="1">
      <alignment horizontal="center" vertical="center" wrapText="1"/>
    </xf>
    <xf numFmtId="0" fontId="16" fillId="0" borderId="6" xfId="0" applyFont="1" applyBorder="1" applyAlignment="1">
      <alignment horizontal="left" vertical="center" wrapText="1"/>
    </xf>
    <xf numFmtId="1" fontId="16" fillId="0" borderId="7" xfId="0" applyNumberFormat="1" applyFont="1" applyBorder="1" applyAlignment="1">
      <alignment horizontal="center" vertical="center" wrapText="1"/>
    </xf>
    <xf numFmtId="0" fontId="17" fillId="0" borderId="3" xfId="0" applyFont="1" applyBorder="1" applyAlignment="1">
      <alignment horizontal="left" vertical="center" wrapText="1"/>
    </xf>
    <xf numFmtId="0" fontId="17" fillId="0" borderId="3" xfId="0" applyFont="1" applyBorder="1" applyAlignment="1">
      <alignment horizontal="center" vertical="center" wrapText="1"/>
    </xf>
    <xf numFmtId="0" fontId="13" fillId="0" borderId="0" xfId="0" applyFont="1" applyAlignment="1">
      <alignment vertical="top" wrapText="1"/>
    </xf>
    <xf numFmtId="164" fontId="13" fillId="0" borderId="0" xfId="0" applyNumberFormat="1" applyFont="1" applyAlignment="1">
      <alignment horizontal="left" vertical="top" wrapText="1"/>
    </xf>
    <xf numFmtId="0" fontId="13" fillId="0" borderId="0" xfId="0" applyFont="1" applyAlignment="1">
      <alignment horizontal="left" vertical="top" wrapText="1"/>
    </xf>
    <xf numFmtId="0" fontId="13" fillId="0" borderId="3" xfId="0" applyFont="1" applyBorder="1" applyAlignment="1">
      <alignment vertical="top" wrapText="1"/>
    </xf>
    <xf numFmtId="164" fontId="13" fillId="0" borderId="3" xfId="0" applyNumberFormat="1" applyFont="1" applyBorder="1" applyAlignment="1">
      <alignment horizontal="left" vertical="top" wrapText="1"/>
    </xf>
    <xf numFmtId="0" fontId="13" fillId="0" borderId="3" xfId="4" applyFont="1" applyFill="1" applyBorder="1" applyAlignment="1">
      <alignment vertical="top" wrapText="1"/>
    </xf>
    <xf numFmtId="0" fontId="13" fillId="0" borderId="12" xfId="0" applyFont="1" applyBorder="1" applyAlignment="1">
      <alignment vertical="top" wrapText="1"/>
    </xf>
    <xf numFmtId="0" fontId="13" fillId="0" borderId="8" xfId="0" applyFont="1" applyBorder="1" applyAlignment="1">
      <alignment vertical="top" wrapText="1"/>
    </xf>
    <xf numFmtId="164" fontId="13" fillId="0" borderId="3" xfId="4" applyNumberFormat="1" applyFont="1" applyFill="1" applyBorder="1" applyAlignment="1">
      <alignment horizontal="left" vertical="top" wrapText="1"/>
    </xf>
    <xf numFmtId="0" fontId="13" fillId="2" borderId="3" xfId="1" applyFont="1" applyBorder="1" applyAlignment="1">
      <alignment vertical="top" wrapText="1"/>
    </xf>
    <xf numFmtId="164" fontId="13" fillId="2" borderId="3" xfId="1" applyNumberFormat="1" applyFont="1" applyBorder="1" applyAlignment="1">
      <alignment horizontal="left" vertical="top" wrapText="1"/>
    </xf>
    <xf numFmtId="17" fontId="13" fillId="2" borderId="3" xfId="1" applyNumberFormat="1" applyFont="1" applyBorder="1" applyAlignment="1">
      <alignment vertical="top" wrapText="1"/>
    </xf>
    <xf numFmtId="165" fontId="13" fillId="2" borderId="3" xfId="1" applyNumberFormat="1" applyFont="1" applyBorder="1" applyAlignment="1">
      <alignment horizontal="left" vertical="top" wrapText="1"/>
    </xf>
    <xf numFmtId="0" fontId="1" fillId="0" borderId="2" xfId="5"/>
    <xf numFmtId="0" fontId="7" fillId="0" borderId="3" xfId="0" applyFont="1" applyBorder="1" applyAlignment="1">
      <alignment vertical="top" wrapText="1"/>
    </xf>
    <xf numFmtId="0" fontId="19" fillId="0" borderId="0" xfId="0" applyFont="1" applyAlignment="1">
      <alignment wrapText="1"/>
    </xf>
    <xf numFmtId="49" fontId="4" fillId="0" borderId="1" xfId="0" applyNumberFormat="1" applyFont="1" applyBorder="1" applyAlignment="1">
      <alignment vertical="center"/>
    </xf>
    <xf numFmtId="1" fontId="4" fillId="0" borderId="1" xfId="0" applyNumberFormat="1" applyFont="1" applyBorder="1" applyAlignment="1">
      <alignment vertical="center"/>
    </xf>
    <xf numFmtId="1" fontId="4" fillId="0" borderId="1" xfId="0" applyNumberFormat="1" applyFont="1" applyBorder="1"/>
    <xf numFmtId="49" fontId="0" fillId="0" borderId="1" xfId="0" applyNumberFormat="1" applyBorder="1"/>
    <xf numFmtId="1" fontId="0" fillId="0" borderId="1" xfId="0" applyNumberFormat="1" applyBorder="1"/>
    <xf numFmtId="0" fontId="0" fillId="0" borderId="1" xfId="0" applyBorder="1"/>
    <xf numFmtId="0" fontId="17" fillId="0" borderId="11" xfId="0" applyFont="1" applyBorder="1" applyAlignment="1">
      <alignment horizontal="left"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0" fillId="7" borderId="1" xfId="0" applyFont="1" applyFill="1" applyBorder="1" applyAlignment="1">
      <alignment horizontal="left" vertical="center"/>
    </xf>
    <xf numFmtId="1" fontId="10" fillId="7" borderId="1" xfId="0" applyNumberFormat="1" applyFont="1" applyFill="1" applyBorder="1" applyAlignment="1">
      <alignment horizontal="left" vertical="center"/>
    </xf>
    <xf numFmtId="0" fontId="10" fillId="7" borderId="3" xfId="0" applyFont="1" applyFill="1" applyBorder="1" applyAlignment="1">
      <alignment horizontal="left" vertical="center" wrapText="1"/>
    </xf>
    <xf numFmtId="0" fontId="13" fillId="0" borderId="2" xfId="0" applyFont="1" applyFill="1" applyBorder="1" applyAlignment="1">
      <alignment vertical="top" wrapText="1"/>
    </xf>
    <xf numFmtId="0" fontId="13" fillId="0" borderId="12" xfId="3" applyFont="1" applyFill="1" applyBorder="1" applyAlignment="1">
      <alignment vertical="top" wrapText="1"/>
    </xf>
    <xf numFmtId="14" fontId="13" fillId="0" borderId="12" xfId="3" applyNumberFormat="1" applyFont="1" applyFill="1" applyBorder="1" applyAlignment="1">
      <alignment vertical="top" wrapText="1"/>
    </xf>
    <xf numFmtId="0" fontId="13" fillId="0" borderId="3" xfId="3" applyFont="1" applyFill="1" applyBorder="1" applyAlignment="1">
      <alignment vertical="top" wrapText="1"/>
    </xf>
    <xf numFmtId="0" fontId="13" fillId="0" borderId="8" xfId="3" applyFont="1" applyFill="1" applyBorder="1" applyAlignment="1">
      <alignment vertical="top" wrapText="1"/>
    </xf>
    <xf numFmtId="164" fontId="13" fillId="0" borderId="8" xfId="3" applyNumberFormat="1" applyFont="1" applyFill="1" applyBorder="1" applyAlignment="1">
      <alignment horizontal="left" vertical="top" wrapText="1"/>
    </xf>
    <xf numFmtId="164" fontId="13" fillId="0" borderId="3" xfId="3" applyNumberFormat="1" applyFont="1" applyFill="1" applyBorder="1" applyAlignment="1">
      <alignment horizontal="left" vertical="top" wrapText="1"/>
    </xf>
    <xf numFmtId="0" fontId="7" fillId="0" borderId="3" xfId="3" applyFont="1" applyFill="1" applyBorder="1" applyAlignment="1">
      <alignment vertical="top" wrapText="1"/>
    </xf>
    <xf numFmtId="0" fontId="13" fillId="0" borderId="3" xfId="0" applyFont="1" applyFill="1" applyBorder="1" applyAlignment="1">
      <alignment vertical="top" wrapText="1"/>
    </xf>
    <xf numFmtId="164" fontId="13" fillId="0" borderId="3" xfId="0" applyNumberFormat="1" applyFont="1" applyFill="1" applyBorder="1" applyAlignment="1">
      <alignment horizontal="left" vertical="top" wrapText="1"/>
    </xf>
    <xf numFmtId="0" fontId="18" fillId="6" borderId="3" xfId="0" applyFont="1" applyFill="1" applyBorder="1" applyAlignment="1">
      <alignment horizontal="center" vertical="top" wrapText="1"/>
    </xf>
    <xf numFmtId="164" fontId="18" fillId="6" borderId="3" xfId="0" applyNumberFormat="1" applyFont="1" applyFill="1" applyBorder="1" applyAlignment="1">
      <alignment horizontal="center" vertical="top" wrapText="1"/>
    </xf>
    <xf numFmtId="164" fontId="9" fillId="6" borderId="0" xfId="0" applyNumberFormat="1" applyFont="1" applyFill="1" applyAlignment="1">
      <alignment horizontal="center" vertical="top" wrapText="1"/>
    </xf>
    <xf numFmtId="1" fontId="9" fillId="6" borderId="0" xfId="0" applyNumberFormat="1" applyFont="1" applyFill="1" applyAlignment="1">
      <alignment horizontal="center" vertical="top" wrapText="1"/>
    </xf>
    <xf numFmtId="0" fontId="18" fillId="0" borderId="2" xfId="0" applyFont="1" applyFill="1" applyBorder="1" applyAlignment="1">
      <alignment vertical="top" wrapText="1"/>
    </xf>
    <xf numFmtId="0" fontId="20" fillId="0" borderId="12" xfId="3" applyFont="1" applyFill="1" applyBorder="1" applyAlignment="1">
      <alignment vertical="top" wrapText="1"/>
    </xf>
    <xf numFmtId="0" fontId="20" fillId="0" borderId="3" xfId="3" applyFont="1" applyFill="1" applyBorder="1" applyAlignment="1">
      <alignment vertical="top" wrapText="1"/>
    </xf>
    <xf numFmtId="0" fontId="20" fillId="0" borderId="8" xfId="3" applyFont="1" applyFill="1" applyBorder="1" applyAlignment="1">
      <alignment vertical="top" wrapText="1"/>
    </xf>
  </cellXfs>
  <cellStyles count="6">
    <cellStyle name="20% - Accent3" xfId="4" xr:uid="{00000000-0005-0000-0000-000000000000}"/>
    <cellStyle name="Accent1" xfId="2" xr:uid="{00000000-0005-0000-0000-000001000000}"/>
    <cellStyle name="Good" xfId="1" xr:uid="{00000000-0005-0000-0000-000002000000}"/>
    <cellStyle name="Neutral" xfId="3" xr:uid="{00000000-0005-0000-0000-000003000000}"/>
    <cellStyle name="Normal" xfId="0" builtinId="0"/>
    <cellStyle name="Normal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r>
              <a:rPr lang="en-GB" sz="1400">
                <a:latin typeface="+mn-lt"/>
                <a:ea typeface="+mn-lt"/>
                <a:cs typeface="+mn-lt"/>
              </a:rPr>
              <a:t>Monthly Case Flow</a:t>
            </a:r>
          </a:p>
        </c:rich>
      </c:tx>
      <c:overlay val="1"/>
    </c:title>
    <c:autoTitleDeleted val="0"/>
    <c:plotArea>
      <c:layout/>
      <c:lineChart>
        <c:grouping val="standard"/>
        <c:varyColors val="1"/>
        <c:ser>
          <c:idx val="0"/>
          <c:order val="0"/>
          <c:tx>
            <c:v>Cases Raised</c:v>
          </c:tx>
          <c:spPr>
            <a:ln w="19050" cmpd="sng">
              <a:solidFill>
                <a:schemeClr val="accent1">
                  <a:shade val="95000"/>
                  <a:satMod val="105000"/>
                </a:schemeClr>
              </a:solidFill>
            </a:ln>
          </c:spPr>
          <c:marker>
            <c:symbol val="circle"/>
            <c:size val="17"/>
          </c:marker>
          <c:dLbls>
            <c:spPr>
              <a:noFill/>
              <a:ln>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 Summary'!$A$3:$A$17</c:f>
              <c:strCache>
                <c:ptCount val="15"/>
                <c:pt idx="0">
                  <c:v>May 2025</c:v>
                </c:pt>
                <c:pt idx="1">
                  <c:v>Jun 2025</c:v>
                </c:pt>
                <c:pt idx="2">
                  <c:v>Jul 2025</c:v>
                </c:pt>
                <c:pt idx="3">
                  <c:v>Aug 2025</c:v>
                </c:pt>
                <c:pt idx="4">
                  <c:v>Sep 2025</c:v>
                </c:pt>
                <c:pt idx="5">
                  <c:v>Oct 2025</c:v>
                </c:pt>
                <c:pt idx="6">
                  <c:v>Nov 2025</c:v>
                </c:pt>
                <c:pt idx="7">
                  <c:v>Dec 2025</c:v>
                </c:pt>
                <c:pt idx="8">
                  <c:v>Jan 2026</c:v>
                </c:pt>
                <c:pt idx="9">
                  <c:v>Feb 2026</c:v>
                </c:pt>
                <c:pt idx="10">
                  <c:v>Mar 2026</c:v>
                </c:pt>
                <c:pt idx="11">
                  <c:v>Apr 2026</c:v>
                </c:pt>
                <c:pt idx="12">
                  <c:v>May 2026</c:v>
                </c:pt>
                <c:pt idx="13">
                  <c:v>Jun 2026</c:v>
                </c:pt>
                <c:pt idx="14">
                  <c:v>Jul 2026</c:v>
                </c:pt>
              </c:strCache>
            </c:strRef>
          </c:cat>
          <c:val>
            <c:numRef>
              <c:f>'Dashboard Summary'!$B$3:$B$17</c:f>
              <c:numCache>
                <c:formatCode>0</c:formatCode>
                <c:ptCount val="15"/>
                <c:pt idx="0">
                  <c:v>5</c:v>
                </c:pt>
                <c:pt idx="1">
                  <c:v>2</c:v>
                </c:pt>
                <c:pt idx="2">
                  <c:v>1</c:v>
                </c:pt>
                <c:pt idx="3">
                  <c:v>0</c:v>
                </c:pt>
                <c:pt idx="4">
                  <c:v>4</c:v>
                </c:pt>
                <c:pt idx="5">
                  <c:v>1</c:v>
                </c:pt>
                <c:pt idx="6">
                  <c:v>1</c:v>
                </c:pt>
                <c:pt idx="7">
                  <c:v>0</c:v>
                </c:pt>
                <c:pt idx="8">
                  <c:v>13</c:v>
                </c:pt>
                <c:pt idx="9">
                  <c:v>7</c:v>
                </c:pt>
                <c:pt idx="10">
                  <c:v>2</c:v>
                </c:pt>
                <c:pt idx="11">
                  <c:v>6</c:v>
                </c:pt>
                <c:pt idx="12">
                  <c:v>4</c:v>
                </c:pt>
                <c:pt idx="13">
                  <c:v>0</c:v>
                </c:pt>
                <c:pt idx="14">
                  <c:v>0</c:v>
                </c:pt>
              </c:numCache>
            </c:numRef>
          </c:val>
          <c:smooth val="1"/>
          <c:extLst>
            <c:ext xmlns:c16="http://schemas.microsoft.com/office/drawing/2014/chart" uri="{C3380CC4-5D6E-409C-BE32-E72D297353CC}">
              <c16:uniqueId val="{00000000-1C18-4C4B-B2AD-718F5C6800F8}"/>
            </c:ext>
          </c:extLst>
        </c:ser>
        <c:ser>
          <c:idx val="1"/>
          <c:order val="1"/>
          <c:tx>
            <c:v>Cases Closed</c:v>
          </c:tx>
          <c:spPr>
            <a:ln w="19050" cmpd="sng">
              <a:solidFill>
                <a:schemeClr val="accent2">
                  <a:shade val="95000"/>
                  <a:satMod val="105000"/>
                </a:schemeClr>
              </a:solidFill>
            </a:ln>
          </c:spPr>
          <c:marker>
            <c:symbol val="circle"/>
            <c:size val="17"/>
          </c:marker>
          <c:dLbls>
            <c:spPr>
              <a:noFill/>
              <a:ln>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 Summary'!$A$3:$A$17</c:f>
              <c:strCache>
                <c:ptCount val="15"/>
                <c:pt idx="0">
                  <c:v>May 2025</c:v>
                </c:pt>
                <c:pt idx="1">
                  <c:v>Jun 2025</c:v>
                </c:pt>
                <c:pt idx="2">
                  <c:v>Jul 2025</c:v>
                </c:pt>
                <c:pt idx="3">
                  <c:v>Aug 2025</c:v>
                </c:pt>
                <c:pt idx="4">
                  <c:v>Sep 2025</c:v>
                </c:pt>
                <c:pt idx="5">
                  <c:v>Oct 2025</c:v>
                </c:pt>
                <c:pt idx="6">
                  <c:v>Nov 2025</c:v>
                </c:pt>
                <c:pt idx="7">
                  <c:v>Dec 2025</c:v>
                </c:pt>
                <c:pt idx="8">
                  <c:v>Jan 2026</c:v>
                </c:pt>
                <c:pt idx="9">
                  <c:v>Feb 2026</c:v>
                </c:pt>
                <c:pt idx="10">
                  <c:v>Mar 2026</c:v>
                </c:pt>
                <c:pt idx="11">
                  <c:v>Apr 2026</c:v>
                </c:pt>
                <c:pt idx="12">
                  <c:v>May 2026</c:v>
                </c:pt>
                <c:pt idx="13">
                  <c:v>Jun 2026</c:v>
                </c:pt>
                <c:pt idx="14">
                  <c:v>Jul 2026</c:v>
                </c:pt>
              </c:strCache>
            </c:strRef>
          </c:cat>
          <c:val>
            <c:numRef>
              <c:f>'Dashboard Summary'!$C$3:$C$17</c:f>
              <c:numCache>
                <c:formatCode>0</c:formatCode>
                <c:ptCount val="15"/>
                <c:pt idx="0">
                  <c:v>4</c:v>
                </c:pt>
                <c:pt idx="1">
                  <c:v>0</c:v>
                </c:pt>
                <c:pt idx="2">
                  <c:v>0</c:v>
                </c:pt>
                <c:pt idx="3">
                  <c:v>0</c:v>
                </c:pt>
                <c:pt idx="4">
                  <c:v>2</c:v>
                </c:pt>
                <c:pt idx="5">
                  <c:v>0</c:v>
                </c:pt>
                <c:pt idx="6">
                  <c:v>1</c:v>
                </c:pt>
                <c:pt idx="7">
                  <c:v>0</c:v>
                </c:pt>
                <c:pt idx="8">
                  <c:v>5</c:v>
                </c:pt>
                <c:pt idx="9">
                  <c:v>9</c:v>
                </c:pt>
                <c:pt idx="10">
                  <c:v>2</c:v>
                </c:pt>
                <c:pt idx="11">
                  <c:v>2</c:v>
                </c:pt>
                <c:pt idx="12">
                  <c:v>4</c:v>
                </c:pt>
                <c:pt idx="13">
                  <c:v>0</c:v>
                </c:pt>
                <c:pt idx="14">
                  <c:v>2</c:v>
                </c:pt>
              </c:numCache>
            </c:numRef>
          </c:val>
          <c:smooth val="1"/>
          <c:extLst>
            <c:ext xmlns:c16="http://schemas.microsoft.com/office/drawing/2014/chart" uri="{C3380CC4-5D6E-409C-BE32-E72D297353CC}">
              <c16:uniqueId val="{00000001-1C18-4C4B-B2AD-718F5C6800F8}"/>
            </c:ext>
          </c:extLst>
        </c:ser>
        <c:ser>
          <c:idx val="2"/>
          <c:order val="2"/>
          <c:tx>
            <c:v>Open Remaining</c:v>
          </c:tx>
          <c:spPr>
            <a:ln w="19050" cmpd="sng">
              <a:solidFill>
                <a:schemeClr val="accent3">
                  <a:shade val="95000"/>
                  <a:satMod val="105000"/>
                </a:schemeClr>
              </a:solidFill>
            </a:ln>
          </c:spPr>
          <c:marker>
            <c:symbol val="circle"/>
            <c:size val="17"/>
          </c:marker>
          <c:dLbls>
            <c:spPr>
              <a:noFill/>
              <a:ln>
                <a:noFill/>
              </a:ln>
            </c:spPr>
            <c:dLblPos val="ct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'Dashboard Summary'!$A$3:$A$17</c:f>
              <c:strCache>
                <c:ptCount val="15"/>
                <c:pt idx="0">
                  <c:v>May 2025</c:v>
                </c:pt>
                <c:pt idx="1">
                  <c:v>Jun 2025</c:v>
                </c:pt>
                <c:pt idx="2">
                  <c:v>Jul 2025</c:v>
                </c:pt>
                <c:pt idx="3">
                  <c:v>Aug 2025</c:v>
                </c:pt>
                <c:pt idx="4">
                  <c:v>Sep 2025</c:v>
                </c:pt>
                <c:pt idx="5">
                  <c:v>Oct 2025</c:v>
                </c:pt>
                <c:pt idx="6">
                  <c:v>Nov 2025</c:v>
                </c:pt>
                <c:pt idx="7">
                  <c:v>Dec 2025</c:v>
                </c:pt>
                <c:pt idx="8">
                  <c:v>Jan 2026</c:v>
                </c:pt>
                <c:pt idx="9">
                  <c:v>Feb 2026</c:v>
                </c:pt>
                <c:pt idx="10">
                  <c:v>Mar 2026</c:v>
                </c:pt>
                <c:pt idx="11">
                  <c:v>Apr 2026</c:v>
                </c:pt>
                <c:pt idx="12">
                  <c:v>May 2026</c:v>
                </c:pt>
                <c:pt idx="13">
                  <c:v>Jun 2026</c:v>
                </c:pt>
                <c:pt idx="14">
                  <c:v>Jul 2026</c:v>
                </c:pt>
              </c:strCache>
            </c:strRef>
          </c:cat>
          <c:val>
            <c:numRef>
              <c:f>'Dashboard Summary'!$D$3:$D$17</c:f>
              <c:numCache>
                <c:formatCode>0</c:formatCode>
                <c:ptCount val="15"/>
                <c:pt idx="0">
                  <c:v>1</c:v>
                </c:pt>
                <c:pt idx="1">
                  <c:v>3</c:v>
                </c:pt>
                <c:pt idx="2">
                  <c:v>4</c:v>
                </c:pt>
                <c:pt idx="3">
                  <c:v>4</c:v>
                </c:pt>
                <c:pt idx="4">
                  <c:v>6</c:v>
                </c:pt>
                <c:pt idx="5">
                  <c:v>7</c:v>
                </c:pt>
                <c:pt idx="6">
                  <c:v>7</c:v>
                </c:pt>
                <c:pt idx="7">
                  <c:v>7</c:v>
                </c:pt>
                <c:pt idx="8">
                  <c:v>15</c:v>
                </c:pt>
                <c:pt idx="9">
                  <c:v>13</c:v>
                </c:pt>
                <c:pt idx="10">
                  <c:v>13</c:v>
                </c:pt>
                <c:pt idx="11">
                  <c:v>17</c:v>
                </c:pt>
                <c:pt idx="12">
                  <c:v>17</c:v>
                </c:pt>
                <c:pt idx="13">
                  <c:v>17</c:v>
                </c:pt>
                <c:pt idx="14">
                  <c:v>15</c:v>
                </c:pt>
              </c:numCache>
            </c:numRef>
          </c:val>
          <c:smooth val="1"/>
          <c:extLst>
            <c:ext xmlns:c16="http://schemas.microsoft.com/office/drawing/2014/chart" uri="{C3380CC4-5D6E-409C-BE32-E72D297353CC}">
              <c16:uniqueId val="{00000002-1C18-4C4B-B2AD-718F5C6800F8}"/>
            </c:ext>
          </c:extLst>
        </c:ser>
        <c:dLbls>
          <c:dLblPos val="ctr"/>
          <c:showLegendKey val="0"/>
          <c:showVal val="1"/>
          <c:showCatName val="0"/>
          <c:showSerName val="0"/>
          <c:showPercent val="0"/>
          <c:showBubbleSize val="0"/>
        </c:dLbls>
        <c:marker val="1"/>
        <c:smooth val="0"/>
        <c:axId val="48650112"/>
        <c:axId val="48672768"/>
      </c:lineChart>
      <c:catAx>
        <c:axId val="48650112"/>
        <c:scaling>
          <c:orientation val="minMax"/>
        </c:scaling>
        <c:delete val="0"/>
        <c:axPos val="b"/>
        <c:numFmt formatCode="General" sourceLinked="1"/>
        <c:majorTickMark val="none"/>
        <c:minorTickMark val="none"/>
        <c:tickLblPos val="nextTo"/>
        <c:spPr>
          <a:ln w="9525" cmpd="sng">
            <a:solidFill>
              <a:schemeClr val="dk1">
                <a:lumMod val="15000"/>
                <a:lumOff val="85000"/>
              </a:schemeClr>
            </a:solidFill>
          </a:ln>
        </c:spPr>
        <c:txPr>
          <a:bodyPr rot="-60000000" vert="horz" anchor="ctr" anchorCtr="1"/>
          <a:lstStyle/>
          <a:p>
            <a:pPr>
              <a:defRPr sz="1000" b="0" i="0" u="none">
                <a:solidFill>
                  <a:schemeClr val="dk1">
                    <a:lumMod val="65000"/>
                    <a:lumOff val="35000"/>
                  </a:schemeClr>
                </a:solidFill>
                <a:latin typeface="+mn-lt"/>
                <a:ea typeface="+mn-lt"/>
                <a:cs typeface="+mn-lt"/>
              </a:defRPr>
            </a:pPr>
            <a:endParaRPr lang="en-US"/>
          </a:p>
        </c:txPr>
        <c:crossAx val="48672768"/>
        <c:crosses val="autoZero"/>
        <c:auto val="1"/>
        <c:lblAlgn val="ctr"/>
        <c:lblOffset val="100"/>
        <c:noMultiLvlLbl val="0"/>
      </c:catAx>
      <c:valAx>
        <c:axId val="48672768"/>
        <c:scaling>
          <c:orientation val="minMax"/>
        </c:scaling>
        <c:delete val="1"/>
        <c:axPos val="l"/>
        <c:numFmt formatCode="0" sourceLinked="1"/>
        <c:majorTickMark val="none"/>
        <c:minorTickMark val="none"/>
        <c:tickLblPos val="nextTo"/>
        <c:crossAx val="48650112"/>
        <c:crosses val="autoZero"/>
        <c:crossBetween val="between"/>
      </c:valAx>
    </c:plotArea>
    <c:legend>
      <c:legendPos val="b"/>
      <c:overlay val="0"/>
      <c:spPr>
        <a:noFill/>
      </c:spPr>
      <c:txPr>
        <a:bodyPr rot="0" vert="horz" anchor="ctr" anchorCtr="1"/>
        <a:lstStyle/>
        <a:p>
          <a:pPr>
            <a:defRPr sz="1000" b="0" i="0" u="none">
              <a:solidFill>
                <a:schemeClr val="dk1">
                  <a:lumMod val="65000"/>
                  <a:lumOff val="35000"/>
                </a:schemeClr>
              </a:solidFill>
              <a:latin typeface="+mn-lt"/>
              <a:ea typeface="+mn-lt"/>
              <a:cs typeface="+mn-lt"/>
            </a:defRPr>
          </a:pPr>
          <a:endParaRPr lang="en-US"/>
        </a:p>
      </c:txPr>
    </c:legend>
    <c:plotVisOnly val="1"/>
    <c:dispBlanksAs val="zero"/>
    <c:showDLblsOverMax val="1"/>
  </c:chart>
  <c:spPr>
    <a:solidFill>
      <a:schemeClr val="lt1"/>
    </a:solidFill>
    <a:ln w="9525" cmpd="sng">
      <a:solidFill>
        <a:schemeClr val="tx1"/>
      </a:solid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7620</xdr:colOff>
      <xdr:row>4</xdr:row>
      <xdr:rowOff>12077</xdr:rowOff>
    </xdr:from>
    <xdr:to>
      <xdr:col>8</xdr:col>
      <xdr:colOff>532394</xdr:colOff>
      <xdr:row>27</xdr:row>
      <xdr:rowOff>15241</xdr:rowOff>
    </xdr:to>
    <xdr:graphicFrame macro="">
      <xdr:nvGraphicFramePr>
        <xdr:cNvPr id="2" nam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0"/>
  <sheetViews>
    <sheetView showGridLines="0" workbookViewId="0">
      <selection sqref="A1:D1"/>
    </sheetView>
  </sheetViews>
  <sheetFormatPr defaultColWidth="40" defaultRowHeight="14.4" x14ac:dyDescent="0.3"/>
  <cols>
    <col min="1" max="1" width="10" style="3" customWidth="1"/>
    <col min="2" max="2" width="11.33203125" style="3" customWidth="1"/>
    <col min="3" max="3" width="12.88671875" style="3" customWidth="1"/>
    <col min="4" max="4" width="14.109375" style="3" customWidth="1"/>
    <col min="5" max="5" width="1.88671875" style="3" customWidth="1"/>
    <col min="6" max="6" width="24.21875" style="3" customWidth="1"/>
    <col min="7" max="7" width="24" style="3" customWidth="1"/>
    <col min="8" max="9" width="40" style="3"/>
    <col min="10" max="16" width="10" hidden="1" customWidth="1"/>
    <col min="17" max="16384" width="40" style="3"/>
  </cols>
  <sheetData>
    <row r="1" spans="1:16" ht="19.8" customHeight="1" x14ac:dyDescent="0.3">
      <c r="A1" s="49" t="s">
        <v>0</v>
      </c>
      <c r="B1" s="50"/>
      <c r="C1" s="50"/>
      <c r="D1" s="51"/>
      <c r="E1" s="2"/>
      <c r="F1" s="25" t="s">
        <v>1</v>
      </c>
      <c r="G1" s="26" t="s">
        <v>2</v>
      </c>
      <c r="J1" s="16" t="s">
        <v>3</v>
      </c>
      <c r="K1" s="16" t="s">
        <v>4</v>
      </c>
      <c r="L1" s="17" t="s">
        <v>5</v>
      </c>
      <c r="M1" s="15"/>
      <c r="N1" s="16"/>
      <c r="O1" s="16"/>
      <c r="P1" s="17"/>
    </row>
    <row r="2" spans="1:16" ht="14.4" customHeight="1" x14ac:dyDescent="0.3">
      <c r="A2" s="26" t="s">
        <v>6</v>
      </c>
      <c r="B2" s="26" t="s">
        <v>7</v>
      </c>
      <c r="C2" s="26" t="s">
        <v>8</v>
      </c>
      <c r="D2" s="26" t="s">
        <v>9</v>
      </c>
      <c r="E2" s="4"/>
      <c r="F2" s="19" t="s">
        <v>10</v>
      </c>
      <c r="G2" s="20">
        <f>COUNTA('Casework Ledger'!$A$2:$A$100)</f>
        <v>47</v>
      </c>
      <c r="J2">
        <f>IF(OR('Casework Ledger'!$A2="",'Casework Ledger'!$G2=""),"",IFERROR(EOMONTH('Casework Ledger'!$G2,0),IFERROR(EOMONTH(DATEVALUE("1 "&amp;'Casework Ledger'!$G2),0),"")))</f>
        <v>46081</v>
      </c>
      <c r="K2" t="str">
        <f>IF(OR('Casework Ledger'!$A2="",LEFT(TRIM('Casework Ledger'!$I2),6)&lt;&gt;"Closed"),"",IFERROR(EOMONTH('Casework Ledger'!$H2,0),IFERROR(EOMONTH(DATEVALUE("1 "&amp;'Casework Ledger'!$H2),0),"")))</f>
        <v/>
      </c>
      <c r="L2">
        <f>IF('Casework Ledger'!$A2="",0,IF(OR(LEFT(TRIM('Casework Ledger'!$I2),4)="Open",TRIM('Casework Ledger'!$I2)="Monitoring",TRIM('Casework Ledger'!$I2)="Ongoing"),1,0))</f>
        <v>1</v>
      </c>
    </row>
    <row r="3" spans="1:16" x14ac:dyDescent="0.3">
      <c r="A3" s="43" t="s">
        <v>11</v>
      </c>
      <c r="B3" s="44">
        <f t="shared" ref="B3:B17" si="0">COUNTIFS($J$2:$J$100,EOMONTH(DATEVALUE("1 "&amp;$A3),0))</f>
        <v>5</v>
      </c>
      <c r="C3" s="44">
        <f t="shared" ref="C3:C17" si="1">COUNTIFS($K$2:$K$100,EOMONTH(DATEVALUE("1 "&amp;$A3),0))</f>
        <v>4</v>
      </c>
      <c r="D3" s="44">
        <f t="shared" ref="D3:D17" si="2">COUNTIFS($J$2:$J$100,"&lt;="&amp;EOMONTH(DATEVALUE("1 "&amp;$A3),0),$J$2:$J$100,"&lt;&gt;",$L$2:$L$100,1)+COUNTIFS($J$2:$J$100,"&lt;="&amp;EOMONTH(DATEVALUE("1 "&amp;$A3),0),$J$2:$J$100,"&lt;&gt;",$K$2:$K$100,"&gt;"&amp;EOMONTH(DATEVALUE("1 "&amp;$A3),0))</f>
        <v>1</v>
      </c>
      <c r="E3" s="4"/>
      <c r="F3" s="21" t="s">
        <v>12</v>
      </c>
      <c r="G3" s="22">
        <f>G2-G4</f>
        <v>33</v>
      </c>
      <c r="J3">
        <f>IF(OR('Casework Ledger'!$A3="",'Casework Ledger'!$G3=""),"",IFERROR(EOMONTH('Casework Ledger'!$G3,0),IFERROR(EOMONTH(DATEVALUE("1 "&amp;'Casework Ledger'!$G3),0),"")))</f>
        <v>46053</v>
      </c>
      <c r="K3" t="str">
        <f>IF(OR('Casework Ledger'!$A3="",LEFT(TRIM('Casework Ledger'!$I3),6)&lt;&gt;"Closed"),"",IFERROR(EOMONTH('Casework Ledger'!$H3,0),IFERROR(EOMONTH(DATEVALUE("1 "&amp;'Casework Ledger'!$H3),0),"")))</f>
        <v/>
      </c>
      <c r="L3">
        <f>IF('Casework Ledger'!$A3="",0,IF(OR(LEFT(TRIM('Casework Ledger'!$I3),4)="Open",TRIM('Casework Ledger'!$I3)="Monitoring",TRIM('Casework Ledger'!$I3)="Ongoing"),1,0))</f>
        <v>1</v>
      </c>
    </row>
    <row r="4" spans="1:16" x14ac:dyDescent="0.3">
      <c r="A4" s="43" t="s">
        <v>13</v>
      </c>
      <c r="B4" s="44">
        <f t="shared" si="0"/>
        <v>2</v>
      </c>
      <c r="C4" s="44">
        <f t="shared" si="1"/>
        <v>0</v>
      </c>
      <c r="D4" s="44">
        <f t="shared" si="2"/>
        <v>3</v>
      </c>
      <c r="E4" s="4"/>
      <c r="F4" s="23" t="s">
        <v>14</v>
      </c>
      <c r="G4" s="24">
        <f>SUM($L$2:$L$100)</f>
        <v>14</v>
      </c>
      <c r="J4">
        <f>IF(OR('Casework Ledger'!$A4="",'Casework Ledger'!$G4=""),"",IFERROR(EOMONTH('Casework Ledger'!$G4,0),IFERROR(EOMONTH(DATEVALUE("1 "&amp;'Casework Ledger'!$G4),0),"")))</f>
        <v>45930</v>
      </c>
      <c r="K4" t="str">
        <f>IF(OR('Casework Ledger'!$A4="",LEFT(TRIM('Casework Ledger'!$I4),6)&lt;&gt;"Closed"),"",IFERROR(EOMONTH('Casework Ledger'!$H4,0),IFERROR(EOMONTH(DATEVALUE("1 "&amp;'Casework Ledger'!$H4),0),"")))</f>
        <v/>
      </c>
      <c r="L4">
        <f>IF('Casework Ledger'!$A4="",0,IF(OR(LEFT(TRIM('Casework Ledger'!$I4),4)="Open",TRIM('Casework Ledger'!$I4)="Monitoring",TRIM('Casework Ledger'!$I4)="Ongoing"),1,0))</f>
        <v>1</v>
      </c>
    </row>
    <row r="5" spans="1:16" ht="13.2" customHeight="1" x14ac:dyDescent="0.3">
      <c r="A5" s="43" t="s">
        <v>15</v>
      </c>
      <c r="B5" s="44">
        <f t="shared" si="0"/>
        <v>1</v>
      </c>
      <c r="C5" s="44">
        <f t="shared" si="1"/>
        <v>0</v>
      </c>
      <c r="D5" s="44">
        <f t="shared" si="2"/>
        <v>4</v>
      </c>
      <c r="E5" s="4"/>
      <c r="F5" s="7"/>
      <c r="G5" s="7"/>
      <c r="J5">
        <f>IF(OR('Casework Ledger'!$A5="",'Casework Ledger'!$G5=""),"",IFERROR(EOMONTH('Casework Ledger'!$G5,0),IFERROR(EOMONTH(DATEVALUE("1 "&amp;'Casework Ledger'!$G5),0),"")))</f>
        <v>46173</v>
      </c>
      <c r="K5" t="str">
        <f>IF(OR('Casework Ledger'!$A5="",LEFT(TRIM('Casework Ledger'!$I5),6)&lt;&gt;"Closed"),"",IFERROR(EOMONTH('Casework Ledger'!$H5,0),IFERROR(EOMONTH(DATEVALUE("1 "&amp;'Casework Ledger'!$H5),0),"")))</f>
        <v/>
      </c>
      <c r="L5">
        <f>IF('Casework Ledger'!$A5="",0,IF(OR(LEFT(TRIM('Casework Ledger'!$I5),4)="Open",TRIM('Casework Ledger'!$I5)="Monitoring",TRIM('Casework Ledger'!$I5)="Ongoing"),1,0))</f>
        <v>1</v>
      </c>
    </row>
    <row r="6" spans="1:16" x14ac:dyDescent="0.3">
      <c r="A6" s="43" t="s">
        <v>16</v>
      </c>
      <c r="B6" s="44">
        <f t="shared" si="0"/>
        <v>0</v>
      </c>
      <c r="C6" s="44">
        <f t="shared" si="1"/>
        <v>0</v>
      </c>
      <c r="D6" s="44">
        <f t="shared" si="2"/>
        <v>4</v>
      </c>
      <c r="E6" s="4"/>
      <c r="F6" s="7"/>
      <c r="G6" s="7"/>
      <c r="J6">
        <f>IF(OR('Casework Ledger'!$A6="",'Casework Ledger'!$G6=""),"",IFERROR(EOMONTH('Casework Ledger'!$G6,0),IFERROR(EOMONTH(DATEVALUE("1 "&amp;'Casework Ledger'!$G6),0),"")))</f>
        <v>46173</v>
      </c>
      <c r="K6" t="str">
        <f>IF(OR('Casework Ledger'!$A6="",LEFT(TRIM('Casework Ledger'!$I6),6)&lt;&gt;"Closed"),"",IFERROR(EOMONTH('Casework Ledger'!$H6,0),IFERROR(EOMONTH(DATEVALUE("1 "&amp;'Casework Ledger'!$H6),0),"")))</f>
        <v/>
      </c>
      <c r="L6">
        <f>IF('Casework Ledger'!$A6="",0,IF(OR(LEFT(TRIM('Casework Ledger'!$I6),4)="Open",TRIM('Casework Ledger'!$I6)="Monitoring",TRIM('Casework Ledger'!$I6)="Ongoing"),1,0))</f>
        <v>1</v>
      </c>
    </row>
    <row r="7" spans="1:16" x14ac:dyDescent="0.3">
      <c r="A7" s="43" t="s">
        <v>17</v>
      </c>
      <c r="B7" s="44">
        <f t="shared" si="0"/>
        <v>4</v>
      </c>
      <c r="C7" s="44">
        <f t="shared" si="1"/>
        <v>2</v>
      </c>
      <c r="D7" s="44">
        <f t="shared" si="2"/>
        <v>6</v>
      </c>
      <c r="E7" s="4"/>
      <c r="F7" s="7"/>
      <c r="G7" s="7"/>
      <c r="J7">
        <f>IF(OR('Casework Ledger'!$A7="",'Casework Ledger'!$G7=""),"",IFERROR(EOMONTH('Casework Ledger'!$G7,0),IFERROR(EOMONTH(DATEVALUE("1 "&amp;'Casework Ledger'!$G7),0),"")))</f>
        <v>46142</v>
      </c>
      <c r="K7" t="str">
        <f>IF(OR('Casework Ledger'!$A7="",LEFT(TRIM('Casework Ledger'!$I7),6)&lt;&gt;"Closed"),"",IFERROR(EOMONTH('Casework Ledger'!$H7,0),IFERROR(EOMONTH(DATEVALUE("1 "&amp;'Casework Ledger'!$H7),0),"")))</f>
        <v/>
      </c>
      <c r="L7">
        <f>IF('Casework Ledger'!$A7="",0,IF(OR(LEFT(TRIM('Casework Ledger'!$I7),4)="Open",TRIM('Casework Ledger'!$I7)="Monitoring",TRIM('Casework Ledger'!$I7)="Ongoing"),1,0))</f>
        <v>1</v>
      </c>
    </row>
    <row r="8" spans="1:16" x14ac:dyDescent="0.3">
      <c r="A8" s="43" t="s">
        <v>18</v>
      </c>
      <c r="B8" s="44">
        <f t="shared" si="0"/>
        <v>1</v>
      </c>
      <c r="C8" s="44">
        <f t="shared" si="1"/>
        <v>0</v>
      </c>
      <c r="D8" s="44">
        <f t="shared" si="2"/>
        <v>7</v>
      </c>
      <c r="E8" s="4"/>
      <c r="F8" s="7"/>
      <c r="G8" s="7"/>
      <c r="J8">
        <f>IF(OR('Casework Ledger'!$A8="",'Casework Ledger'!$G8=""),"",IFERROR(EOMONTH('Casework Ledger'!$G8,0),IFERROR(EOMONTH(DATEVALUE("1 "&amp;'Casework Ledger'!$G8),0),"")))</f>
        <v>46142</v>
      </c>
      <c r="K8" t="str">
        <f>IF(OR('Casework Ledger'!$A8="",LEFT(TRIM('Casework Ledger'!$I8),6)&lt;&gt;"Closed"),"",IFERROR(EOMONTH('Casework Ledger'!$H8,0),IFERROR(EOMONTH(DATEVALUE("1 "&amp;'Casework Ledger'!$H8),0),"")))</f>
        <v/>
      </c>
      <c r="L8">
        <f>IF('Casework Ledger'!$A8="",0,IF(OR(LEFT(TRIM('Casework Ledger'!$I8),4)="Open",TRIM('Casework Ledger'!$I8)="Monitoring",TRIM('Casework Ledger'!$I8)="Ongoing"),1,0))</f>
        <v>1</v>
      </c>
    </row>
    <row r="9" spans="1:16" x14ac:dyDescent="0.3">
      <c r="A9" s="43" t="s">
        <v>19</v>
      </c>
      <c r="B9" s="44">
        <f t="shared" si="0"/>
        <v>1</v>
      </c>
      <c r="C9" s="44">
        <f t="shared" si="1"/>
        <v>1</v>
      </c>
      <c r="D9" s="44">
        <f t="shared" si="2"/>
        <v>7</v>
      </c>
      <c r="E9" s="4"/>
      <c r="F9" s="9"/>
      <c r="G9" s="18"/>
      <c r="J9">
        <f>IF(OR('Casework Ledger'!$A9="",'Casework Ledger'!$G9=""),"",IFERROR(EOMONTH('Casework Ledger'!$G9,0),IFERROR(EOMONTH(DATEVALUE("1 "&amp;'Casework Ledger'!$G9),0),"")))</f>
        <v>46142</v>
      </c>
      <c r="K9">
        <f>IF(OR('Casework Ledger'!$A9="",LEFT(TRIM('Casework Ledger'!$I9),6)&lt;&gt;"Closed"),"",IFERROR(EOMONTH('Casework Ledger'!$H9,0),IFERROR(EOMONTH(DATEVALUE("1 "&amp;'Casework Ledger'!$H9),0),"")))</f>
        <v>46295</v>
      </c>
      <c r="L9">
        <f>IF('Casework Ledger'!$A9="",0,IF(OR(LEFT(TRIM('Casework Ledger'!$I9),4)="Open",TRIM('Casework Ledger'!$I9)="Monitoring",TRIM('Casework Ledger'!$I9)="Ongoing"),1,0))</f>
        <v>0</v>
      </c>
    </row>
    <row r="10" spans="1:16" x14ac:dyDescent="0.3">
      <c r="A10" s="43" t="s">
        <v>20</v>
      </c>
      <c r="B10" s="44">
        <f t="shared" si="0"/>
        <v>0</v>
      </c>
      <c r="C10" s="44">
        <f t="shared" si="1"/>
        <v>0</v>
      </c>
      <c r="D10" s="44">
        <f t="shared" si="2"/>
        <v>7</v>
      </c>
      <c r="E10" s="4"/>
      <c r="F10" s="9"/>
      <c r="G10" s="9"/>
      <c r="J10">
        <f>IF(OR('Casework Ledger'!$A10="",'Casework Ledger'!$G10=""),"",IFERROR(EOMONTH('Casework Ledger'!$G10,0),IFERROR(EOMONTH(DATEVALUE("1 "&amp;'Casework Ledger'!$G10),0),"")))</f>
        <v>46142</v>
      </c>
      <c r="K10">
        <f>IF(OR('Casework Ledger'!$A10="",LEFT(TRIM('Casework Ledger'!$I10),6)&lt;&gt;"Closed"),"",IFERROR(EOMONTH('Casework Ledger'!$H10,0),IFERROR(EOMONTH(DATEVALUE("1 "&amp;'Casework Ledger'!$H10),0),"")))</f>
        <v>46295</v>
      </c>
      <c r="L10">
        <f>IF('Casework Ledger'!$A10="",0,IF(OR(LEFT(TRIM('Casework Ledger'!$I10),4)="Open",TRIM('Casework Ledger'!$I10)="Monitoring",TRIM('Casework Ledger'!$I10)="Ongoing"),1,0))</f>
        <v>0</v>
      </c>
    </row>
    <row r="11" spans="1:16" x14ac:dyDescent="0.3">
      <c r="A11" s="43" t="s">
        <v>21</v>
      </c>
      <c r="B11" s="44">
        <f t="shared" si="0"/>
        <v>13</v>
      </c>
      <c r="C11" s="44">
        <f t="shared" si="1"/>
        <v>5</v>
      </c>
      <c r="D11" s="44">
        <f t="shared" si="2"/>
        <v>15</v>
      </c>
      <c r="E11" s="4"/>
      <c r="F11" s="8"/>
      <c r="G11" s="8"/>
      <c r="J11">
        <f>IF(OR('Casework Ledger'!$A11="",'Casework Ledger'!$G11=""),"",IFERROR(EOMONTH('Casework Ledger'!$G11,0),IFERROR(EOMONTH(DATEVALUE("1 "&amp;'Casework Ledger'!$G11),0),"")))</f>
        <v>46142</v>
      </c>
      <c r="K11" t="str">
        <f>IF(OR('Casework Ledger'!$A11="",LEFT(TRIM('Casework Ledger'!$I11),6)&lt;&gt;"Closed"),"",IFERROR(EOMONTH('Casework Ledger'!$H11,0),IFERROR(EOMONTH(DATEVALUE("1 "&amp;'Casework Ledger'!$H11),0),"")))</f>
        <v/>
      </c>
      <c r="L11">
        <f>IF('Casework Ledger'!$A11="",0,IF(OR(LEFT(TRIM('Casework Ledger'!$I11),4)="Open",TRIM('Casework Ledger'!$I11)="Monitoring",TRIM('Casework Ledger'!$I11)="Ongoing"),1,0))</f>
        <v>1</v>
      </c>
    </row>
    <row r="12" spans="1:16" x14ac:dyDescent="0.3">
      <c r="A12" s="43" t="s">
        <v>22</v>
      </c>
      <c r="B12" s="44">
        <f t="shared" si="0"/>
        <v>7</v>
      </c>
      <c r="C12" s="44">
        <f t="shared" si="1"/>
        <v>9</v>
      </c>
      <c r="D12" s="44">
        <f t="shared" si="2"/>
        <v>13</v>
      </c>
      <c r="E12" s="4"/>
      <c r="F12" s="8"/>
      <c r="G12" s="8"/>
      <c r="J12">
        <f>IF(OR('Casework Ledger'!$A12="",'Casework Ledger'!$G12=""),"",IFERROR(EOMONTH('Casework Ledger'!$G12,0),IFERROR(EOMONTH(DATEVALUE("1 "&amp;'Casework Ledger'!$G12),0),"")))</f>
        <v>46173</v>
      </c>
      <c r="K12" t="str">
        <f>IF(OR('Casework Ledger'!$A12="",LEFT(TRIM('Casework Ledger'!$I12),6)&lt;&gt;"Closed"),"",IFERROR(EOMONTH('Casework Ledger'!$H12,0),IFERROR(EOMONTH(DATEVALUE("1 "&amp;'Casework Ledger'!$H12),0),"")))</f>
        <v/>
      </c>
      <c r="L12">
        <f>IF('Casework Ledger'!$A12="",0,IF(OR(LEFT(TRIM('Casework Ledger'!$I12),4)="Open",TRIM('Casework Ledger'!$I12)="Monitoring",TRIM('Casework Ledger'!$I12)="Ongoing"),1,0))</f>
        <v>1</v>
      </c>
    </row>
    <row r="13" spans="1:16" x14ac:dyDescent="0.3">
      <c r="A13" s="43" t="s">
        <v>23</v>
      </c>
      <c r="B13" s="44">
        <f t="shared" si="0"/>
        <v>2</v>
      </c>
      <c r="C13" s="44">
        <f t="shared" si="1"/>
        <v>2</v>
      </c>
      <c r="D13" s="44">
        <f t="shared" si="2"/>
        <v>13</v>
      </c>
      <c r="E13" s="4"/>
      <c r="F13" s="8"/>
      <c r="G13" s="8"/>
      <c r="J13">
        <f>IF(OR('Casework Ledger'!$A13="",'Casework Ledger'!$G13=""),"",IFERROR(EOMONTH('Casework Ledger'!$G13,0),IFERROR(EOMONTH(DATEVALUE("1 "&amp;'Casework Ledger'!$G13),0),"")))</f>
        <v>45808</v>
      </c>
      <c r="K13" t="str">
        <f>IF(OR('Casework Ledger'!$A13="",LEFT(TRIM('Casework Ledger'!$I13),6)&lt;&gt;"Closed"),"",IFERROR(EOMONTH('Casework Ledger'!$H13,0),IFERROR(EOMONTH(DATEVALUE("1 "&amp;'Casework Ledger'!$H13),0),"")))</f>
        <v/>
      </c>
      <c r="L13">
        <f>IF('Casework Ledger'!$A13="",0,IF(OR(LEFT(TRIM('Casework Ledger'!$I13),4)="Open",TRIM('Casework Ledger'!$I13)="Monitoring",TRIM('Casework Ledger'!$I13)="Ongoing"),1,0))</f>
        <v>1</v>
      </c>
    </row>
    <row r="14" spans="1:16" x14ac:dyDescent="0.3">
      <c r="A14" s="43" t="s">
        <v>24</v>
      </c>
      <c r="B14" s="45">
        <f t="shared" si="0"/>
        <v>6</v>
      </c>
      <c r="C14" s="44">
        <f t="shared" si="1"/>
        <v>2</v>
      </c>
      <c r="D14" s="44">
        <f t="shared" si="2"/>
        <v>17</v>
      </c>
      <c r="E14" s="4"/>
      <c r="F14" s="8"/>
      <c r="G14" s="8"/>
      <c r="J14">
        <f>IF(OR('Casework Ledger'!$A14="",'Casework Ledger'!$G14=""),"",IFERROR(EOMONTH('Casework Ledger'!$G14,0),IFERROR(EOMONTH(DATEVALUE("1 "&amp;'Casework Ledger'!$G14),0),"")))</f>
        <v>46053</v>
      </c>
      <c r="K14" t="str">
        <f>IF(OR('Casework Ledger'!$A14="",LEFT(TRIM('Casework Ledger'!$I14),6)&lt;&gt;"Closed"),"",IFERROR(EOMONTH('Casework Ledger'!$H14,0),IFERROR(EOMONTH(DATEVALUE("1 "&amp;'Casework Ledger'!$H14),0),"")))</f>
        <v/>
      </c>
      <c r="L14">
        <f>IF('Casework Ledger'!$A14="",0,IF(OR(LEFT(TRIM('Casework Ledger'!$I14),4)="Open",TRIM('Casework Ledger'!$I14)="Monitoring",TRIM('Casework Ledger'!$I14)="Ongoing"),1,0))</f>
        <v>1</v>
      </c>
    </row>
    <row r="15" spans="1:16" x14ac:dyDescent="0.3">
      <c r="A15" s="46" t="s">
        <v>25</v>
      </c>
      <c r="B15" s="47">
        <f t="shared" si="0"/>
        <v>4</v>
      </c>
      <c r="C15" s="47">
        <f t="shared" si="1"/>
        <v>4</v>
      </c>
      <c r="D15" s="45">
        <f t="shared" si="2"/>
        <v>17</v>
      </c>
      <c r="E15" s="4"/>
      <c r="F15" s="8"/>
      <c r="G15" s="8"/>
      <c r="J15">
        <f>IF(OR('Casework Ledger'!$A15="",'Casework Ledger'!$G15=""),"",IFERROR(EOMONTH('Casework Ledger'!$G15,0),IFERROR(EOMONTH(DATEVALUE("1 "&amp;'Casework Ledger'!$G15),0),"")))</f>
        <v>46053</v>
      </c>
      <c r="K15" t="str">
        <f>IF(OR('Casework Ledger'!$A15="",LEFT(TRIM('Casework Ledger'!$I15),6)&lt;&gt;"Closed"),"",IFERROR(EOMONTH('Casework Ledger'!$H15,0),IFERROR(EOMONTH(DATEVALUE("1 "&amp;'Casework Ledger'!$H15),0),"")))</f>
        <v/>
      </c>
      <c r="L15">
        <f>IF('Casework Ledger'!$A15="",0,IF(OR(LEFT(TRIM('Casework Ledger'!$I15),4)="Open",TRIM('Casework Ledger'!$I15)="Monitoring",TRIM('Casework Ledger'!$I15)="Ongoing"),1,0))</f>
        <v>1</v>
      </c>
    </row>
    <row r="16" spans="1:16" x14ac:dyDescent="0.3">
      <c r="A16" s="46" t="s">
        <v>26</v>
      </c>
      <c r="B16" s="47">
        <f t="shared" si="0"/>
        <v>0</v>
      </c>
      <c r="C16" s="47">
        <f t="shared" si="1"/>
        <v>0</v>
      </c>
      <c r="D16" s="47">
        <f t="shared" si="2"/>
        <v>17</v>
      </c>
      <c r="E16" s="4"/>
      <c r="F16" s="8"/>
      <c r="G16" s="8"/>
      <c r="J16">
        <f>IF(OR('Casework Ledger'!$A16="",'Casework Ledger'!$G16=""),"",IFERROR(EOMONTH('Casework Ledger'!$G16,0),IFERROR(EOMONTH(DATEVALUE("1 "&amp;'Casework Ledger'!$G16),0),"")))</f>
        <v>46053</v>
      </c>
      <c r="K16" t="str">
        <f>IF(OR('Casework Ledger'!$A16="",LEFT(TRIM('Casework Ledger'!$I16),6)&lt;&gt;"Closed"),"",IFERROR(EOMONTH('Casework Ledger'!$H16,0),IFERROR(EOMONTH(DATEVALUE("1 "&amp;'Casework Ledger'!$H16),0),"")))</f>
        <v/>
      </c>
      <c r="L16">
        <f>IF('Casework Ledger'!$A16="",0,IF(OR(LEFT(TRIM('Casework Ledger'!$I16),4)="Open",TRIM('Casework Ledger'!$I16)="Monitoring",TRIM('Casework Ledger'!$I16)="Ongoing"),1,0))</f>
        <v>1</v>
      </c>
    </row>
    <row r="17" spans="1:12" x14ac:dyDescent="0.3">
      <c r="A17" s="46" t="s">
        <v>27</v>
      </c>
      <c r="B17" s="47">
        <f t="shared" si="0"/>
        <v>0</v>
      </c>
      <c r="C17" s="47">
        <f t="shared" si="1"/>
        <v>2</v>
      </c>
      <c r="D17" s="47">
        <f t="shared" si="2"/>
        <v>15</v>
      </c>
      <c r="E17" s="4"/>
      <c r="F17" s="8"/>
      <c r="G17" s="8"/>
      <c r="J17">
        <f>IF(OR('Casework Ledger'!$A18="",'Casework Ledger'!$G18=""),"",IFERROR(EOMONTH('Casework Ledger'!$G18,0),IFERROR(EOMONTH(DATEVALUE("1 "&amp;'Casework Ledger'!$G18),0),"")))</f>
        <v>45930</v>
      </c>
      <c r="K17">
        <f>IF(OR('Casework Ledger'!$A18="",LEFT(TRIM('Casework Ledger'!$I18),6)&lt;&gt;"Closed"),"",IFERROR(EOMONTH('Casework Ledger'!$H18,0),IFERROR(EOMONTH(DATEVALUE("1 "&amp;'Casework Ledger'!$H18),0),"")))</f>
        <v>45930</v>
      </c>
      <c r="L17">
        <f>IF('Casework Ledger'!$A18="",0,IF(OR(LEFT(TRIM('Casework Ledger'!$I18),4)="Open",TRIM('Casework Ledger'!$I18)="Monitoring",TRIM('Casework Ledger'!$I18)="Ongoing"),1,0))</f>
        <v>0</v>
      </c>
    </row>
    <row r="18" spans="1:12" x14ac:dyDescent="0.3">
      <c r="A18" s="48" t="s">
        <v>229</v>
      </c>
      <c r="B18" s="47">
        <f>COUNTIFS($J$2:$J$100,EOMONTH(DATEVALUE("1 "&amp;$A18),0))</f>
        <v>0</v>
      </c>
      <c r="C18" s="47">
        <f>COUNTIFS($K$2:$K$100,EOMONTH(DATEVALUE("1 "&amp;$A18),0))</f>
        <v>0</v>
      </c>
      <c r="D18" s="47">
        <f>COUNTIFS($J$2:$J$100,"&lt;="&amp;EOMONTH(DATEVALUE("1 "&amp;$A18),0),$J$2:$J$100,"&lt;&gt;",$L$2:$L$100,1)+COUNTIFS($J$2:$J$100,"&lt;="&amp;EOMONTH(DATEVALUE("1 "&amp;$A18),0),$J$2:$J$100,"&lt;&gt;",$K$2:$K$100,"&gt;"&amp;EOMONTH(DATEVALUE("1 "&amp;$A18),0))</f>
        <v>15</v>
      </c>
      <c r="E18" s="8"/>
      <c r="F18" s="8"/>
      <c r="G18" s="8"/>
      <c r="J18">
        <f>IF(OR('Casework Ledger'!$A19="",'Casework Ledger'!$G19=""),"",IFERROR(EOMONTH('Casework Ledger'!$G19,0),IFERROR(EOMONTH(DATEVALUE("1 "&amp;'Casework Ledger'!$G19),0),"")))</f>
        <v>45808</v>
      </c>
      <c r="K18">
        <f>IF(OR('Casework Ledger'!$A19="",LEFT(TRIM('Casework Ledger'!$I19),6)&lt;&gt;"Closed"),"",IFERROR(EOMONTH('Casework Ledger'!$H19,0),IFERROR(EOMONTH(DATEVALUE("1 "&amp;'Casework Ledger'!$H19),0),"")))</f>
        <v>45808</v>
      </c>
      <c r="L18">
        <f>IF('Casework Ledger'!$A19="",0,IF(OR(LEFT(TRIM('Casework Ledger'!$I19),4)="Open",TRIM('Casework Ledger'!$I19)="Monitoring",TRIM('Casework Ledger'!$I19)="Ongoing"),1,0))</f>
        <v>0</v>
      </c>
    </row>
    <row r="19" spans="1:12" x14ac:dyDescent="0.3">
      <c r="A19" s="52" t="s">
        <v>230</v>
      </c>
      <c r="B19" s="53">
        <f>COUNTIFS($J$2:$J$100,EOMONTH(DATEVALUE("1 "&amp;$A19),0))</f>
        <v>1</v>
      </c>
      <c r="C19" s="53">
        <f>COUNTIFS($K$2:$K$100,EOMONTH(DATEVALUE("1 "&amp;$A19),0))</f>
        <v>2</v>
      </c>
      <c r="D19" s="53">
        <f>COUNTIFS($J$2:$J$100,"&lt;="&amp;EOMONTH(DATEVALUE("1 "&amp;$A19),0),$J$2:$J$100,"&lt;&gt;",$L$2:$L$100,1)+COUNTIFS($J$2:$J$100,"&lt;="&amp;EOMONTH(DATEVALUE("1 "&amp;$A19),0),$J$2:$J$100,"&lt;&gt;",$K$2:$K$100,"&gt;"&amp;EOMONTH(DATEVALUE("1 "&amp;$A19),0))</f>
        <v>14</v>
      </c>
      <c r="E19" s="8"/>
      <c r="F19" s="8"/>
      <c r="G19" s="8"/>
      <c r="J19">
        <f>IF(OR('Casework Ledger'!$A20="",'Casework Ledger'!$G20=""),"",IFERROR(EOMONTH('Casework Ledger'!$G20,0),IFERROR(EOMONTH(DATEVALUE("1 "&amp;'Casework Ledger'!$G20),0),"")))</f>
        <v>45808</v>
      </c>
      <c r="K19">
        <f>IF(OR('Casework Ledger'!$A20="",LEFT(TRIM('Casework Ledger'!$I20),6)&lt;&gt;"Closed"),"",IFERROR(EOMONTH('Casework Ledger'!$H20,0),IFERROR(EOMONTH(DATEVALUE("1 "&amp;'Casework Ledger'!$H20),0),"")))</f>
        <v>45808</v>
      </c>
      <c r="L19">
        <f>IF('Casework Ledger'!$A20="",0,IF(OR(LEFT(TRIM('Casework Ledger'!$I20),4)="Open",TRIM('Casework Ledger'!$I20)="Monitoring",TRIM('Casework Ledger'!$I20)="Ongoing"),1,0))</f>
        <v>0</v>
      </c>
    </row>
    <row r="20" spans="1:12" x14ac:dyDescent="0.3">
      <c r="A20" s="54"/>
      <c r="B20" s="54"/>
      <c r="C20" s="54"/>
      <c r="D20" s="54"/>
      <c r="E20" s="8"/>
      <c r="F20" s="8"/>
      <c r="G20" s="8"/>
      <c r="J20">
        <f>IF(OR('Casework Ledger'!$A21="",'Casework Ledger'!$G21=""),"",IFERROR(EOMONTH('Casework Ledger'!$G21,0),IFERROR(EOMONTH(DATEVALUE("1 "&amp;'Casework Ledger'!$G21),0),"")))</f>
        <v>45808</v>
      </c>
      <c r="K20">
        <f>IF(OR('Casework Ledger'!$A21="",LEFT(TRIM('Casework Ledger'!$I21),6)&lt;&gt;"Closed"),"",IFERROR(EOMONTH('Casework Ledger'!$H21,0),IFERROR(EOMONTH(DATEVALUE("1 "&amp;'Casework Ledger'!$H21),0),"")))</f>
        <v>45808</v>
      </c>
      <c r="L20">
        <f>IF('Casework Ledger'!$A21="",0,IF(OR(LEFT(TRIM('Casework Ledger'!$I21),4)="Open",TRIM('Casework Ledger'!$I21)="Monitoring",TRIM('Casework Ledger'!$I21)="Ongoing"),1,0))</f>
        <v>0</v>
      </c>
    </row>
    <row r="21" spans="1:12" x14ac:dyDescent="0.3">
      <c r="A21" s="54"/>
      <c r="B21" s="54"/>
      <c r="C21" s="54"/>
      <c r="D21" s="54"/>
      <c r="E21" s="8"/>
      <c r="F21" s="8"/>
      <c r="G21" s="8"/>
      <c r="J21">
        <f>IF(OR('Casework Ledger'!$A22="",'Casework Ledger'!$G22=""),"",IFERROR(EOMONTH('Casework Ledger'!$G22,0),IFERROR(EOMONTH(DATEVALUE("1 "&amp;'Casework Ledger'!$G22),0),"")))</f>
        <v>45808</v>
      </c>
      <c r="K21">
        <f>IF(OR('Casework Ledger'!$A22="",LEFT(TRIM('Casework Ledger'!$I22),6)&lt;&gt;"Closed"),"",IFERROR(EOMONTH('Casework Ledger'!$H22,0),IFERROR(EOMONTH(DATEVALUE("1 "&amp;'Casework Ledger'!$H22),0),"")))</f>
        <v>45808</v>
      </c>
      <c r="L21">
        <f>IF('Casework Ledger'!$A22="",0,IF(OR(LEFT(TRIM('Casework Ledger'!$I22),4)="Open",TRIM('Casework Ledger'!$I22)="Monitoring",TRIM('Casework Ledger'!$I22)="Ongoing"),1,0))</f>
        <v>0</v>
      </c>
    </row>
    <row r="22" spans="1:12" ht="14.4" customHeight="1" x14ac:dyDescent="0.3">
      <c r="A22" s="54"/>
      <c r="B22" s="54"/>
      <c r="C22" s="54"/>
      <c r="D22" s="54"/>
      <c r="E22" s="8"/>
      <c r="F22" s="8"/>
      <c r="G22" s="8"/>
      <c r="J22">
        <f>IF(OR('Casework Ledger'!$A23="",'Casework Ledger'!$G23=""),"",IFERROR(EOMONTH('Casework Ledger'!$G23,0),IFERROR(EOMONTH(DATEVALUE("1 "&amp;'Casework Ledger'!$G23),0),"")))</f>
        <v>46053</v>
      </c>
      <c r="K22">
        <f>IF(OR('Casework Ledger'!$A23="",LEFT(TRIM('Casework Ledger'!$I23),6)&lt;&gt;"Closed"),"",IFERROR(EOMONTH('Casework Ledger'!$H23,0),IFERROR(EOMONTH(DATEVALUE("1 "&amp;'Casework Ledger'!$H23),0),"")))</f>
        <v>46112</v>
      </c>
      <c r="L22">
        <f>IF('Casework Ledger'!$A23="",0,IF(OR(LEFT(TRIM('Casework Ledger'!$I23),4)="Open",TRIM('Casework Ledger'!$I23)="Monitoring",TRIM('Casework Ledger'!$I23)="Ongoing"),1,0))</f>
        <v>0</v>
      </c>
    </row>
    <row r="23" spans="1:12" x14ac:dyDescent="0.3">
      <c r="A23" s="6"/>
      <c r="B23" s="6"/>
      <c r="C23" s="6"/>
      <c r="D23" s="6"/>
      <c r="E23" s="8"/>
      <c r="F23" s="8"/>
      <c r="G23" s="8"/>
      <c r="J23">
        <f>IF(OR('Casework Ledger'!$A24="",'Casework Ledger'!$G24=""),"",IFERROR(EOMONTH('Casework Ledger'!$G24,0),IFERROR(EOMONTH(DATEVALUE("1 "&amp;'Casework Ledger'!$G24),0),"")))</f>
        <v>45838</v>
      </c>
      <c r="K23">
        <f>IF(OR('Casework Ledger'!$A24="",LEFT(TRIM('Casework Ledger'!$I24),6)&lt;&gt;"Closed"),"",IFERROR(EOMONTH('Casework Ledger'!$H24,0),IFERROR(EOMONTH(DATEVALUE("1 "&amp;'Casework Ledger'!$H24),0),"")))</f>
        <v>46081</v>
      </c>
      <c r="L23">
        <f>IF('Casework Ledger'!$A24="",0,IF(OR(LEFT(TRIM('Casework Ledger'!$I24),4)="Open",TRIM('Casework Ledger'!$I24)="Monitoring",TRIM('Casework Ledger'!$I24)="Ongoing"),1,0))</f>
        <v>0</v>
      </c>
    </row>
    <row r="24" spans="1:12" x14ac:dyDescent="0.3">
      <c r="A24" s="6"/>
      <c r="B24" s="6"/>
      <c r="C24" s="6"/>
      <c r="D24" s="6"/>
      <c r="E24" s="8"/>
      <c r="F24" s="8"/>
      <c r="G24" s="8"/>
      <c r="J24">
        <f>IF(OR('Casework Ledger'!$A25="",'Casework Ledger'!$G25=""),"",IFERROR(EOMONTH('Casework Ledger'!$G25,0),IFERROR(EOMONTH(DATEVALUE("1 "&amp;'Casework Ledger'!$G25),0),"")))</f>
        <v>45930</v>
      </c>
      <c r="K24">
        <f>IF(OR('Casework Ledger'!$A25="",LEFT(TRIM('Casework Ledger'!$I25),6)&lt;&gt;"Closed"),"",IFERROR(EOMONTH('Casework Ledger'!$H25,0),IFERROR(EOMONTH(DATEVALUE("1 "&amp;'Casework Ledger'!$H25),0),"")))</f>
        <v>45930</v>
      </c>
      <c r="L24">
        <f>IF('Casework Ledger'!$A25="",0,IF(OR(LEFT(TRIM('Casework Ledger'!$I25),4)="Open",TRIM('Casework Ledger'!$I25)="Monitoring",TRIM('Casework Ledger'!$I25)="Ongoing"),1,0))</f>
        <v>0</v>
      </c>
    </row>
    <row r="25" spans="1:12" x14ac:dyDescent="0.3">
      <c r="A25" s="6"/>
      <c r="B25" s="6"/>
      <c r="C25" s="6"/>
      <c r="D25" s="6"/>
      <c r="E25" s="8"/>
      <c r="F25" s="8"/>
      <c r="G25" s="8"/>
      <c r="J25">
        <f>IF(OR('Casework Ledger'!$A26="",'Casework Ledger'!$G26=""),"",IFERROR(EOMONTH('Casework Ledger'!$G26,0),IFERROR(EOMONTH(DATEVALUE("1 "&amp;'Casework Ledger'!$G26),0),"")))</f>
        <v>45991</v>
      </c>
      <c r="K25">
        <f>IF(OR('Casework Ledger'!$A26="",LEFT(TRIM('Casework Ledger'!$I26),6)&lt;&gt;"Closed"),"",IFERROR(EOMONTH('Casework Ledger'!$H26,0),IFERROR(EOMONTH(DATEVALUE("1 "&amp;'Casework Ledger'!$H26),0),"")))</f>
        <v>45991</v>
      </c>
      <c r="L25">
        <f>IF('Casework Ledger'!$A26="",0,IF(OR(LEFT(TRIM('Casework Ledger'!$I26),4)="Open",TRIM('Casework Ledger'!$I26)="Monitoring",TRIM('Casework Ledger'!$I26)="Ongoing"),1,0))</f>
        <v>0</v>
      </c>
    </row>
    <row r="26" spans="1:12" x14ac:dyDescent="0.3">
      <c r="J26">
        <f>IF(OR('Casework Ledger'!$A27="",'Casework Ledger'!$G27=""),"",IFERROR(EOMONTH('Casework Ledger'!$G27,0),IFERROR(EOMONTH(DATEVALUE("1 "&amp;'Casework Ledger'!$G27),0),"")))</f>
        <v>46081</v>
      </c>
      <c r="K26">
        <f>IF(OR('Casework Ledger'!$A27="",LEFT(TRIM('Casework Ledger'!$I27),6)&lt;&gt;"Closed"),"",IFERROR(EOMONTH('Casework Ledger'!$H27,0),IFERROR(EOMONTH(DATEVALUE("1 "&amp;'Casework Ledger'!$H27),0),"")))</f>
        <v>46142</v>
      </c>
      <c r="L26">
        <f>IF('Casework Ledger'!$A27="",0,IF(OR(LEFT(TRIM('Casework Ledger'!$I27),4)="Open",TRIM('Casework Ledger'!$I27)="Monitoring",TRIM('Casework Ledger'!$I27)="Ongoing"),1,0))</f>
        <v>0</v>
      </c>
    </row>
    <row r="27" spans="1:12" x14ac:dyDescent="0.3">
      <c r="J27">
        <f>IF(OR('Casework Ledger'!$A28="",'Casework Ledger'!$G28=""),"",IFERROR(EOMONTH('Casework Ledger'!$G28,0),IFERROR(EOMONTH(DATEVALUE("1 "&amp;'Casework Ledger'!$G28),0),"")))</f>
        <v>46053</v>
      </c>
      <c r="K27">
        <f>IF(OR('Casework Ledger'!$A28="",LEFT(TRIM('Casework Ledger'!$I28),6)&lt;&gt;"Closed"),"",IFERROR(EOMONTH('Casework Ledger'!$H28,0),IFERROR(EOMONTH(DATEVALUE("1 "&amp;'Casework Ledger'!$H28),0),"")))</f>
        <v>46142</v>
      </c>
      <c r="L27">
        <f>IF('Casework Ledger'!$A28="",0,IF(OR(LEFT(TRIM('Casework Ledger'!$I28),4)="Open",TRIM('Casework Ledger'!$I28)="Monitoring",TRIM('Casework Ledger'!$I28)="Ongoing"),1,0))</f>
        <v>0</v>
      </c>
    </row>
    <row r="28" spans="1:12" x14ac:dyDescent="0.3">
      <c r="J28">
        <f>IF(OR('Casework Ledger'!$A29="",'Casework Ledger'!$G29=""),"",IFERROR(EOMONTH('Casework Ledger'!$G29,0),IFERROR(EOMONTH(DATEVALUE("1 "&amp;'Casework Ledger'!$G29),0),"")))</f>
        <v>46053</v>
      </c>
      <c r="K28">
        <f>IF(OR('Casework Ledger'!$A29="",LEFT(TRIM('Casework Ledger'!$I29),6)&lt;&gt;"Closed"),"",IFERROR(EOMONTH('Casework Ledger'!$H29,0),IFERROR(EOMONTH(DATEVALUE("1 "&amp;'Casework Ledger'!$H29),0),"")))</f>
        <v>46081</v>
      </c>
      <c r="L28">
        <f>IF('Casework Ledger'!$A29="",0,IF(OR(LEFT(TRIM('Casework Ledger'!$I29),4)="Open",TRIM('Casework Ledger'!$I29)="Monitoring",TRIM('Casework Ledger'!$I29)="Ongoing"),1,0))</f>
        <v>0</v>
      </c>
    </row>
    <row r="29" spans="1:12" x14ac:dyDescent="0.3">
      <c r="J29">
        <f>IF(OR('Casework Ledger'!$A30="",'Casework Ledger'!$G30=""),"",IFERROR(EOMONTH('Casework Ledger'!$G30,0),IFERROR(EOMONTH(DATEVALUE("1 "&amp;'Casework Ledger'!$G30),0),"")))</f>
        <v>45961</v>
      </c>
      <c r="K29">
        <f>IF(OR('Casework Ledger'!$A30="",LEFT(TRIM('Casework Ledger'!$I30),6)&lt;&gt;"Closed"),"",IFERROR(EOMONTH('Casework Ledger'!$H30,0),IFERROR(EOMONTH(DATEVALUE("1 "&amp;'Casework Ledger'!$H30),0),"")))</f>
        <v>46081</v>
      </c>
      <c r="L29">
        <f>IF('Casework Ledger'!$A30="",0,IF(OR(LEFT(TRIM('Casework Ledger'!$I30),4)="Open",TRIM('Casework Ledger'!$I30)="Monitoring",TRIM('Casework Ledger'!$I30)="Ongoing"),1,0))</f>
        <v>0</v>
      </c>
    </row>
    <row r="30" spans="1:12" x14ac:dyDescent="0.3">
      <c r="J30">
        <f>IF(OR('Casework Ledger'!$A31="",'Casework Ledger'!$G31=""),"",IFERROR(EOMONTH('Casework Ledger'!$G31,0),IFERROR(EOMONTH(DATEVALUE("1 "&amp;'Casework Ledger'!$G31),0),"")))</f>
        <v>46081</v>
      </c>
      <c r="K30">
        <f>IF(OR('Casework Ledger'!$A31="",LEFT(TRIM('Casework Ledger'!$I31),6)&lt;&gt;"Closed"),"",IFERROR(EOMONTH('Casework Ledger'!$H31,0),IFERROR(EOMONTH(DATEVALUE("1 "&amp;'Casework Ledger'!$H31),0),"")))</f>
        <v>46081</v>
      </c>
      <c r="L30">
        <f>IF('Casework Ledger'!$A31="",0,IF(OR(LEFT(TRIM('Casework Ledger'!$I31),4)="Open",TRIM('Casework Ledger'!$I31)="Monitoring",TRIM('Casework Ledger'!$I31)="Ongoing"),1,0))</f>
        <v>0</v>
      </c>
    </row>
    <row r="31" spans="1:12" x14ac:dyDescent="0.3">
      <c r="J31">
        <f>IF(OR('Casework Ledger'!$A32="",'Casework Ledger'!$G32=""),"",IFERROR(EOMONTH('Casework Ledger'!$G32,0),IFERROR(EOMONTH(DATEVALUE("1 "&amp;'Casework Ledger'!$G32),0),"")))</f>
        <v>46081</v>
      </c>
      <c r="K31">
        <f>IF(OR('Casework Ledger'!$A32="",LEFT(TRIM('Casework Ledger'!$I32),6)&lt;&gt;"Closed"),"",IFERROR(EOMONTH('Casework Ledger'!$H32,0),IFERROR(EOMONTH(DATEVALUE("1 "&amp;'Casework Ledger'!$H32),0),"")))</f>
        <v>46081</v>
      </c>
      <c r="L31">
        <f>IF('Casework Ledger'!$A32="",0,IF(OR(LEFT(TRIM('Casework Ledger'!$I32),4)="Open",TRIM('Casework Ledger'!$I32)="Monitoring",TRIM('Casework Ledger'!$I32)="Ongoing"),1,0))</f>
        <v>0</v>
      </c>
    </row>
    <row r="32" spans="1:12" x14ac:dyDescent="0.3">
      <c r="J32">
        <f>IF(OR('Casework Ledger'!$A33="",'Casework Ledger'!$G33=""),"",IFERROR(EOMONTH('Casework Ledger'!$G33,0),IFERROR(EOMONTH(DATEVALUE("1 "&amp;'Casework Ledger'!$G33),0),"")))</f>
        <v>45838</v>
      </c>
      <c r="K32">
        <f>IF(OR('Casework Ledger'!$A33="",LEFT(TRIM('Casework Ledger'!$I33),6)&lt;&gt;"Closed"),"",IFERROR(EOMONTH('Casework Ledger'!$H33,0),IFERROR(EOMONTH(DATEVALUE("1 "&amp;'Casework Ledger'!$H33),0),"")))</f>
        <v>46053</v>
      </c>
      <c r="L32">
        <f>IF('Casework Ledger'!$A33="",0,IF(OR(LEFT(TRIM('Casework Ledger'!$I33),4)="Open",TRIM('Casework Ledger'!$I33)="Monitoring",TRIM('Casework Ledger'!$I33)="Ongoing"),1,0))</f>
        <v>0</v>
      </c>
    </row>
    <row r="33" spans="10:12" x14ac:dyDescent="0.3">
      <c r="J33">
        <f>IF(OR('Casework Ledger'!$A34="",'Casework Ledger'!$G34=""),"",IFERROR(EOMONTH('Casework Ledger'!$G34,0),IFERROR(EOMONTH(DATEVALUE("1 "&amp;'Casework Ledger'!$G34),0),"")))</f>
        <v>46053</v>
      </c>
      <c r="K33">
        <f>IF(OR('Casework Ledger'!$A34="",LEFT(TRIM('Casework Ledger'!$I34),6)&lt;&gt;"Closed"),"",IFERROR(EOMONTH('Casework Ledger'!$H34,0),IFERROR(EOMONTH(DATEVALUE("1 "&amp;'Casework Ledger'!$H34),0),"")))</f>
        <v>46081</v>
      </c>
      <c r="L33">
        <f>IF('Casework Ledger'!$A34="",0,IF(OR(LEFT(TRIM('Casework Ledger'!$I34),4)="Open",TRIM('Casework Ledger'!$I34)="Monitoring",TRIM('Casework Ledger'!$I34)="Ongoing"),1,0))</f>
        <v>0</v>
      </c>
    </row>
    <row r="34" spans="10:12" x14ac:dyDescent="0.3">
      <c r="J34">
        <f>IF(OR('Casework Ledger'!$A35="",'Casework Ledger'!$G35=""),"",IFERROR(EOMONTH('Casework Ledger'!$G35,0),IFERROR(EOMONTH(DATEVALUE("1 "&amp;'Casework Ledger'!$G35),0),"")))</f>
        <v>46053</v>
      </c>
      <c r="K34">
        <f>IF(OR('Casework Ledger'!$A35="",LEFT(TRIM('Casework Ledger'!$I35),6)&lt;&gt;"Closed"),"",IFERROR(EOMONTH('Casework Ledger'!$H35,0),IFERROR(EOMONTH(DATEVALUE("1 "&amp;'Casework Ledger'!$H35),0),"")))</f>
        <v>46053</v>
      </c>
      <c r="L34">
        <f>IF('Casework Ledger'!$A35="",0,IF(OR(LEFT(TRIM('Casework Ledger'!$I35),4)="Open",TRIM('Casework Ledger'!$I35)="Monitoring",TRIM('Casework Ledger'!$I35)="Ongoing"),1,0))</f>
        <v>0</v>
      </c>
    </row>
    <row r="35" spans="10:12" x14ac:dyDescent="0.3">
      <c r="J35">
        <f>IF(OR('Casework Ledger'!$A36="",'Casework Ledger'!$G36=""),"",IFERROR(EOMONTH('Casework Ledger'!$G36,0),IFERROR(EOMONTH(DATEVALUE("1 "&amp;'Casework Ledger'!$G36),0),"")))</f>
        <v>46112</v>
      </c>
      <c r="K35">
        <f>IF(OR('Casework Ledger'!$A36="",LEFT(TRIM('Casework Ledger'!$I36),6)&lt;&gt;"Closed"),"",IFERROR(EOMONTH('Casework Ledger'!$H36,0),IFERROR(EOMONTH(DATEVALUE("1 "&amp;'Casework Ledger'!$H36),0),"")))</f>
        <v>46234</v>
      </c>
      <c r="L35">
        <f>IF('Casework Ledger'!$A36="",0,IF(OR(LEFT(TRIM('Casework Ledger'!$I36),4)="Open",TRIM('Casework Ledger'!$I36)="Monitoring",TRIM('Casework Ledger'!$I36)="Ongoing"),1,0))</f>
        <v>0</v>
      </c>
    </row>
    <row r="36" spans="10:12" x14ac:dyDescent="0.3">
      <c r="J36">
        <f>IF(OR('Casework Ledger'!$A37="",'Casework Ledger'!$G37=""),"",IFERROR(EOMONTH('Casework Ledger'!$G37,0),IFERROR(EOMONTH(DATEVALUE("1 "&amp;'Casework Ledger'!$G37),0),"")))</f>
        <v>46053</v>
      </c>
      <c r="K36">
        <f>IF(OR('Casework Ledger'!$A37="",LEFT(TRIM('Casework Ledger'!$I37),6)&lt;&gt;"Closed"),"",IFERROR(EOMONTH('Casework Ledger'!$H37,0),IFERROR(EOMONTH(DATEVALUE("1 "&amp;'Casework Ledger'!$H37),0),"")))</f>
        <v>46053</v>
      </c>
      <c r="L36">
        <f>IF('Casework Ledger'!$A37="",0,IF(OR(LEFT(TRIM('Casework Ledger'!$I37),4)="Open",TRIM('Casework Ledger'!$I37)="Monitoring",TRIM('Casework Ledger'!$I37)="Ongoing"),1,0))</f>
        <v>0</v>
      </c>
    </row>
    <row r="37" spans="10:12" x14ac:dyDescent="0.3">
      <c r="J37">
        <f>IF(OR('Casework Ledger'!$A38="",'Casework Ledger'!$G38=""),"",IFERROR(EOMONTH('Casework Ledger'!$G38,0),IFERROR(EOMONTH(DATEVALUE("1 "&amp;'Casework Ledger'!$G38),0),"")))</f>
        <v>46053</v>
      </c>
      <c r="K37">
        <f>IF(OR('Casework Ledger'!$A38="",LEFT(TRIM('Casework Ledger'!$I38),6)&lt;&gt;"Closed"),"",IFERROR(EOMONTH('Casework Ledger'!$H38,0),IFERROR(EOMONTH(DATEVALUE("1 "&amp;'Casework Ledger'!$H38),0),"")))</f>
        <v>46081</v>
      </c>
      <c r="L37">
        <f>IF('Casework Ledger'!$A38="",0,IF(OR(LEFT(TRIM('Casework Ledger'!$I38),4)="Open",TRIM('Casework Ledger'!$I38)="Monitoring",TRIM('Casework Ledger'!$I38)="Ongoing"),1,0))</f>
        <v>0</v>
      </c>
    </row>
    <row r="38" spans="10:12" x14ac:dyDescent="0.3">
      <c r="J38">
        <f>IF(OR('Casework Ledger'!$A39="",'Casework Ledger'!$G39=""),"",IFERROR(EOMONTH('Casework Ledger'!$G39,0),IFERROR(EOMONTH(DATEVALUE("1 "&amp;'Casework Ledger'!$G39),0),"")))</f>
        <v>46081</v>
      </c>
      <c r="K38">
        <f>IF(OR('Casework Ledger'!$A39="",LEFT(TRIM('Casework Ledger'!$I39),6)&lt;&gt;"Closed"),"",IFERROR(EOMONTH('Casework Ledger'!$H39,0),IFERROR(EOMONTH(DATEVALUE("1 "&amp;'Casework Ledger'!$H39),0),"")))</f>
        <v>46112</v>
      </c>
      <c r="L38">
        <f>IF('Casework Ledger'!$A39="",0,IF(OR(LEFT(TRIM('Casework Ledger'!$I39),4)="Open",TRIM('Casework Ledger'!$I39)="Monitoring",TRIM('Casework Ledger'!$I39)="Ongoing"),1,0))</f>
        <v>0</v>
      </c>
    </row>
    <row r="39" spans="10:12" x14ac:dyDescent="0.3">
      <c r="J39">
        <f>IF(OR('Casework Ledger'!$A40="",'Casework Ledger'!$G40=""),"",IFERROR(EOMONTH('Casework Ledger'!$G40,0),IFERROR(EOMONTH(DATEVALUE("1 "&amp;'Casework Ledger'!$G40),0),"")))</f>
        <v>45869</v>
      </c>
      <c r="K39">
        <f>IF(OR('Casework Ledger'!$A40="",LEFT(TRIM('Casework Ledger'!$I40),6)&lt;&gt;"Closed"),"",IFERROR(EOMONTH('Casework Ledger'!$H40,0),IFERROR(EOMONTH(DATEVALUE("1 "&amp;'Casework Ledger'!$H40),0),"")))</f>
        <v>46053</v>
      </c>
      <c r="L39">
        <f>IF('Casework Ledger'!$A40="",0,IF(OR(LEFT(TRIM('Casework Ledger'!$I40),4)="Open",TRIM('Casework Ledger'!$I40)="Monitoring",TRIM('Casework Ledger'!$I40)="Ongoing"),1,0))</f>
        <v>0</v>
      </c>
    </row>
    <row r="40" spans="10:12" x14ac:dyDescent="0.3">
      <c r="J40">
        <f>IF(OR('Casework Ledger'!$A41="",'Casework Ledger'!$G41=""),"",IFERROR(EOMONTH('Casework Ledger'!$G41,0),IFERROR(EOMONTH(DATEVALUE("1 "&amp;'Casework Ledger'!$G41),0),"")))</f>
        <v>46053</v>
      </c>
      <c r="K40">
        <f>IF(OR('Casework Ledger'!$A41="",LEFT(TRIM('Casework Ledger'!$I41),6)&lt;&gt;"Closed"),"",IFERROR(EOMONTH('Casework Ledger'!$H41,0),IFERROR(EOMONTH(DATEVALUE("1 "&amp;'Casework Ledger'!$H41),0),"")))</f>
        <v>46053</v>
      </c>
      <c r="L40">
        <f>IF('Casework Ledger'!$A41="",0,IF(OR(LEFT(TRIM('Casework Ledger'!$I41),4)="Open",TRIM('Casework Ledger'!$I41)="Monitoring",TRIM('Casework Ledger'!$I41)="Ongoing"),1,0))</f>
        <v>0</v>
      </c>
    </row>
    <row r="41" spans="10:12" x14ac:dyDescent="0.3">
      <c r="J41">
        <f>IF(OR('Casework Ledger'!$A42="",'Casework Ledger'!$G42=""),"",IFERROR(EOMONTH('Casework Ledger'!$G42,0),IFERROR(EOMONTH(DATEVALUE("1 "&amp;'Casework Ledger'!$G42),0),"")))</f>
        <v>46081</v>
      </c>
      <c r="K41">
        <f>IF(OR('Casework Ledger'!$A42="",LEFT(TRIM('Casework Ledger'!$I42),6)&lt;&gt;"Closed"),"",IFERROR(EOMONTH('Casework Ledger'!$H42,0),IFERROR(EOMONTH(DATEVALUE("1 "&amp;'Casework Ledger'!$H42),0),"")))</f>
        <v>46081</v>
      </c>
      <c r="L41">
        <f>IF('Casework Ledger'!$A42="",0,IF(OR(LEFT(TRIM('Casework Ledger'!$I42),4)="Open",TRIM('Casework Ledger'!$I42)="Monitoring",TRIM('Casework Ledger'!$I42)="Ongoing"),1,0))</f>
        <v>0</v>
      </c>
    </row>
    <row r="42" spans="10:12" x14ac:dyDescent="0.3">
      <c r="J42">
        <f>IF(OR('Casework Ledger'!$A43="",'Casework Ledger'!$G43=""),"",IFERROR(EOMONTH('Casework Ledger'!$G43,0),IFERROR(EOMONTH(DATEVALUE("1 "&amp;'Casework Ledger'!$G43),0),"")))</f>
        <v>46081</v>
      </c>
      <c r="K42">
        <f>IF(OR('Casework Ledger'!$A43="",LEFT(TRIM('Casework Ledger'!$I43),6)&lt;&gt;"Closed"),"",IFERROR(EOMONTH('Casework Ledger'!$H43,0),IFERROR(EOMONTH(DATEVALUE("1 "&amp;'Casework Ledger'!$H43),0),"")))</f>
        <v>46081</v>
      </c>
      <c r="L42">
        <f>IF('Casework Ledger'!$A43="",0,IF(OR(LEFT(TRIM('Casework Ledger'!$I43),4)="Open",TRIM('Casework Ledger'!$I43)="Monitoring",TRIM('Casework Ledger'!$I43)="Ongoing"),1,0))</f>
        <v>0</v>
      </c>
    </row>
    <row r="43" spans="10:12" x14ac:dyDescent="0.3">
      <c r="J43">
        <f>IF(OR('Casework Ledger'!$A44="",'Casework Ledger'!$G44=""),"",IFERROR(EOMONTH('Casework Ledger'!$G44,0),IFERROR(EOMONTH(DATEVALUE("1 "&amp;'Casework Ledger'!$G44),0),"")))</f>
        <v>46053</v>
      </c>
      <c r="K43">
        <f>IF(OR('Casework Ledger'!$A44="",LEFT(TRIM('Casework Ledger'!$I44),6)&lt;&gt;"Closed"),"",IFERROR(EOMONTH('Casework Ledger'!$H44,0),IFERROR(EOMONTH(DATEVALUE("1 "&amp;'Casework Ledger'!$H44),0),"")))</f>
        <v>46173</v>
      </c>
      <c r="L43">
        <f>IF('Casework Ledger'!$A44="",0,IF(OR(LEFT(TRIM('Casework Ledger'!$I44),4)="Open",TRIM('Casework Ledger'!$I44)="Monitoring",TRIM('Casework Ledger'!$I44)="Ongoing"),1,0))</f>
        <v>0</v>
      </c>
    </row>
    <row r="44" spans="10:12" x14ac:dyDescent="0.3">
      <c r="J44">
        <f>IF(OR('Casework Ledger'!$A45="",'Casework Ledger'!$G45=""),"",IFERROR(EOMONTH('Casework Ledger'!$G45,0),IFERROR(EOMONTH(DATEVALUE("1 "&amp;'Casework Ledger'!$G45),0),"")))</f>
        <v>46112</v>
      </c>
      <c r="K44">
        <f>IF(OR('Casework Ledger'!$A45="",LEFT(TRIM('Casework Ledger'!$I45),6)&lt;&gt;"Closed"),"",IFERROR(EOMONTH('Casework Ledger'!$H45,0),IFERROR(EOMONTH(DATEVALUE("1 "&amp;'Casework Ledger'!$H45),0),"")))</f>
        <v>46173</v>
      </c>
      <c r="L44">
        <f>IF('Casework Ledger'!$A45="",0,IF(OR(LEFT(TRIM('Casework Ledger'!$I45),4)="Open",TRIM('Casework Ledger'!$I45)="Monitoring",TRIM('Casework Ledger'!$I45)="Ongoing"),1,0))</f>
        <v>0</v>
      </c>
    </row>
    <row r="45" spans="10:12" x14ac:dyDescent="0.3">
      <c r="J45">
        <f>IF(OR('Casework Ledger'!$A46="",'Casework Ledger'!$G46=""),"",IFERROR(EOMONTH('Casework Ledger'!$G46,0),IFERROR(EOMONTH(DATEVALUE("1 "&amp;'Casework Ledger'!$G46),0),"")))</f>
        <v>46142</v>
      </c>
      <c r="K45">
        <f>IF(OR('Casework Ledger'!$A46="",LEFT(TRIM('Casework Ledger'!$I46),6)&lt;&gt;"Closed"),"",IFERROR(EOMONTH('Casework Ledger'!$H46,0),IFERROR(EOMONTH(DATEVALUE("1 "&amp;'Casework Ledger'!$H46),0),"")))</f>
        <v>46234</v>
      </c>
      <c r="L45">
        <f>IF('Casework Ledger'!$A46="",0,IF(OR(LEFT(TRIM('Casework Ledger'!$I46),4)="Open",TRIM('Casework Ledger'!$I46)="Monitoring",TRIM('Casework Ledger'!$I46)="Ongoing"),1,0))</f>
        <v>0</v>
      </c>
    </row>
    <row r="46" spans="10:12" x14ac:dyDescent="0.3">
      <c r="J46">
        <f>IF(OR('Casework Ledger'!$A47="",'Casework Ledger'!$G47=""),"",IFERROR(EOMONTH('Casework Ledger'!$G47,0),IFERROR(EOMONTH(DATEVALUE("1 "&amp;'Casework Ledger'!$G47),0),"")))</f>
        <v>46173</v>
      </c>
      <c r="K46">
        <f>IF(OR('Casework Ledger'!$A47="",LEFT(TRIM('Casework Ledger'!$I47),6)&lt;&gt;"Closed"),"",IFERROR(EOMONTH('Casework Ledger'!$H47,0),IFERROR(EOMONTH(DATEVALUE("1 "&amp;'Casework Ledger'!$H47),0),"")))</f>
        <v>46173</v>
      </c>
      <c r="L46">
        <f>IF('Casework Ledger'!$A47="",0,IF(OR(LEFT(TRIM('Casework Ledger'!$I47),4)="Open",TRIM('Casework Ledger'!$I47)="Monitoring",TRIM('Casework Ledger'!$I47)="Ongoing"),1,0))</f>
        <v>0</v>
      </c>
    </row>
    <row r="47" spans="10:12" x14ac:dyDescent="0.3">
      <c r="J47">
        <f>IF(OR('Casework Ledger'!$A48="",'Casework Ledger'!$G48=""),"",IFERROR(EOMONTH('Casework Ledger'!$G48,0),IFERROR(EOMONTH(DATEVALUE("1 "&amp;'Casework Ledger'!$G48),0),"")))</f>
        <v>45930</v>
      </c>
      <c r="K47">
        <f>IF(OR('Casework Ledger'!$A48="",LEFT(TRIM('Casework Ledger'!$I48),6)&lt;&gt;"Closed"),"",IFERROR(EOMONTH('Casework Ledger'!$H48,0),IFERROR(EOMONTH(DATEVALUE("1 "&amp;'Casework Ledger'!$H48),0),"")))</f>
        <v>46173</v>
      </c>
      <c r="L47">
        <f>IF('Casework Ledger'!$A48="",0,IF(OR(LEFT(TRIM('Casework Ledger'!$I48),4)="Open",TRIM('Casework Ledger'!$I48)="Monitoring",TRIM('Casework Ledger'!$I48)="Ongoing"),1,0))</f>
        <v>0</v>
      </c>
    </row>
    <row r="48" spans="10:12" x14ac:dyDescent="0.3">
      <c r="J48">
        <f>IF(OR('Casework Ledger'!$A17="",'Casework Ledger'!$G17=""),"",IFERROR(EOMONTH('Casework Ledger'!$G17,0),IFERROR(EOMONTH(DATEVALUE("1 "&amp;'Casework Ledger'!$G17),0),"")))</f>
        <v>46295</v>
      </c>
      <c r="K48" t="str">
        <f>IF(OR('Casework Ledger'!$A17="",LEFT(TRIM('Casework Ledger'!$I17),6)&lt;&gt;"Closed"),"",IFERROR(EOMONTH('Casework Ledger'!$H17,0),IFERROR(EOMONTH(DATEVALUE("1 "&amp;'Casework Ledger'!$H17),0),"")))</f>
        <v/>
      </c>
      <c r="L48">
        <f>IF('Casework Ledger'!$A17="",0,IF(OR(LEFT(TRIM('Casework Ledger'!$I17),4)="Open",TRIM('Casework Ledger'!$I17)="Monitoring",TRIM('Casework Ledger'!$I17)="Ongoing"),1,0))</f>
        <v>1</v>
      </c>
    </row>
    <row r="49" spans="10:12" x14ac:dyDescent="0.3">
      <c r="J49" t="str">
        <f>IF(OR('Casework Ledger'!$A49="",'Casework Ledger'!$G49=""),"",IFERROR(EOMONTH('Casework Ledger'!$G49,0),IFERROR(EOMONTH(DATEVALUE("1 "&amp;'Casework Ledger'!$G49),0),"")))</f>
        <v/>
      </c>
      <c r="K49" t="str">
        <f>IF(OR('Casework Ledger'!$A49="",LEFT(TRIM('Casework Ledger'!$I49),6)&lt;&gt;"Closed"),"",IFERROR(EOMONTH('Casework Ledger'!$H49,0),IFERROR(EOMONTH(DATEVALUE("1 "&amp;'Casework Ledger'!$H49),0),"")))</f>
        <v/>
      </c>
      <c r="L49">
        <f>IF('Casework Ledger'!$A49="",0,IF(OR(LEFT(TRIM('Casework Ledger'!$I49),4)="Open",TRIM('Casework Ledger'!$I49)="Monitoring",TRIM('Casework Ledger'!$I49)="Ongoing"),1,0))</f>
        <v>0</v>
      </c>
    </row>
    <row r="50" spans="10:12" x14ac:dyDescent="0.3">
      <c r="J50" t="str">
        <f>IF(OR('Casework Ledger'!$A50="",'Casework Ledger'!$G50=""),"",IFERROR(EOMONTH('Casework Ledger'!$G50,0),IFERROR(EOMONTH(DATEVALUE("1 "&amp;'Casework Ledger'!$G50),0),"")))</f>
        <v/>
      </c>
      <c r="K50" t="str">
        <f>IF(OR('Casework Ledger'!$A50="",LEFT(TRIM('Casework Ledger'!$I50),6)&lt;&gt;"Closed"),"",IFERROR(EOMONTH('Casework Ledger'!$H50,0),IFERROR(EOMONTH(DATEVALUE("1 "&amp;'Casework Ledger'!$H50),0),"")))</f>
        <v/>
      </c>
      <c r="L50">
        <f>IF('Casework Ledger'!$A50="",0,IF(OR(LEFT(TRIM('Casework Ledger'!$I50),4)="Open",TRIM('Casework Ledger'!$I50)="Monitoring",TRIM('Casework Ledger'!$I50)="Ongoing"),1,0))</f>
        <v>0</v>
      </c>
    </row>
    <row r="51" spans="10:12" x14ac:dyDescent="0.3">
      <c r="J51" t="str">
        <f>IF(OR('Casework Ledger'!$A51="",'Casework Ledger'!$G51=""),"",IFERROR(EOMONTH('Casework Ledger'!$G51,0),IFERROR(EOMONTH(DATEVALUE("1 "&amp;'Casework Ledger'!$G51),0),"")))</f>
        <v/>
      </c>
      <c r="K51" t="str">
        <f>IF(OR('Casework Ledger'!$A51="",LEFT(TRIM('Casework Ledger'!$I51),6)&lt;&gt;"Closed"),"",IFERROR(EOMONTH('Casework Ledger'!$H51,0),IFERROR(EOMONTH(DATEVALUE("1 "&amp;'Casework Ledger'!$H51),0),"")))</f>
        <v/>
      </c>
      <c r="L51">
        <f>IF('Casework Ledger'!$A51="",0,IF(OR(LEFT(TRIM('Casework Ledger'!$I51),4)="Open",TRIM('Casework Ledger'!$I51)="Monitoring",TRIM('Casework Ledger'!$I51)="Ongoing"),1,0))</f>
        <v>0</v>
      </c>
    </row>
    <row r="52" spans="10:12" x14ac:dyDescent="0.3">
      <c r="J52" t="str">
        <f>IF(OR('Casework Ledger'!$A52="",'Casework Ledger'!$G52=""),"",IFERROR(EOMONTH('Casework Ledger'!$G52,0),IFERROR(EOMONTH(DATEVALUE("1 "&amp;'Casework Ledger'!$G52),0),"")))</f>
        <v/>
      </c>
      <c r="K52" t="str">
        <f>IF(OR('Casework Ledger'!$A52="",LEFT(TRIM('Casework Ledger'!$I52),6)&lt;&gt;"Closed"),"",IFERROR(EOMONTH('Casework Ledger'!$H52,0),IFERROR(EOMONTH(DATEVALUE("1 "&amp;'Casework Ledger'!$H52),0),"")))</f>
        <v/>
      </c>
      <c r="L52">
        <f>IF('Casework Ledger'!$A52="",0,IF(OR(LEFT(TRIM('Casework Ledger'!$I52),4)="Open",TRIM('Casework Ledger'!$I52)="Monitoring",TRIM('Casework Ledger'!$I52)="Ongoing"),1,0))</f>
        <v>0</v>
      </c>
    </row>
    <row r="53" spans="10:12" x14ac:dyDescent="0.3">
      <c r="J53" t="str">
        <f>IF(OR('Casework Ledger'!$A53="",'Casework Ledger'!$G53=""),"",IFERROR(EOMONTH('Casework Ledger'!$G53,0),IFERROR(EOMONTH(DATEVALUE("1 "&amp;'Casework Ledger'!$G53),0),"")))</f>
        <v/>
      </c>
      <c r="K53" t="str">
        <f>IF(OR('Casework Ledger'!$A53="",LEFT(TRIM('Casework Ledger'!$I53),6)&lt;&gt;"Closed"),"",IFERROR(EOMONTH('Casework Ledger'!$H53,0),IFERROR(EOMONTH(DATEVALUE("1 "&amp;'Casework Ledger'!$H53),0),"")))</f>
        <v/>
      </c>
      <c r="L53">
        <f>IF('Casework Ledger'!$A53="",0,IF(OR(LEFT(TRIM('Casework Ledger'!$I53),4)="Open",TRIM('Casework Ledger'!$I53)="Monitoring",TRIM('Casework Ledger'!$I53)="Ongoing"),1,0))</f>
        <v>0</v>
      </c>
    </row>
    <row r="54" spans="10:12" x14ac:dyDescent="0.3">
      <c r="J54" t="str">
        <f>IF(OR('Casework Ledger'!$A54="",'Casework Ledger'!$G54=""),"",IFERROR(EOMONTH('Casework Ledger'!$G54,0),IFERROR(EOMONTH(DATEVALUE("1 "&amp;'Casework Ledger'!$G54),0),"")))</f>
        <v/>
      </c>
      <c r="K54" t="str">
        <f>IF(OR('Casework Ledger'!$A54="",LEFT(TRIM('Casework Ledger'!$I54),6)&lt;&gt;"Closed"),"",IFERROR(EOMONTH('Casework Ledger'!$H54,0),IFERROR(EOMONTH(DATEVALUE("1 "&amp;'Casework Ledger'!$H54),0),"")))</f>
        <v/>
      </c>
      <c r="L54">
        <f>IF('Casework Ledger'!$A54="",0,IF(OR(LEFT(TRIM('Casework Ledger'!$I54),4)="Open",TRIM('Casework Ledger'!$I54)="Monitoring",TRIM('Casework Ledger'!$I54)="Ongoing"),1,0))</f>
        <v>0</v>
      </c>
    </row>
    <row r="55" spans="10:12" x14ac:dyDescent="0.3">
      <c r="J55" t="str">
        <f>IF(OR('Casework Ledger'!$A55="",'Casework Ledger'!$G55=""),"",IFERROR(EOMONTH('Casework Ledger'!$G55,0),IFERROR(EOMONTH(DATEVALUE("1 "&amp;'Casework Ledger'!$G55),0),"")))</f>
        <v/>
      </c>
      <c r="K55" t="str">
        <f>IF(OR('Casework Ledger'!$A55="",LEFT(TRIM('Casework Ledger'!$I55),6)&lt;&gt;"Closed"),"",IFERROR(EOMONTH('Casework Ledger'!$H55,0),IFERROR(EOMONTH(DATEVALUE("1 "&amp;'Casework Ledger'!$H55),0),"")))</f>
        <v/>
      </c>
      <c r="L55">
        <f>IF('Casework Ledger'!$A55="",0,IF(OR(LEFT(TRIM('Casework Ledger'!$I55),4)="Open",TRIM('Casework Ledger'!$I55)="Monitoring",TRIM('Casework Ledger'!$I55)="Ongoing"),1,0))</f>
        <v>0</v>
      </c>
    </row>
    <row r="56" spans="10:12" x14ac:dyDescent="0.3">
      <c r="J56" t="str">
        <f>IF(OR('Casework Ledger'!$A56="",'Casework Ledger'!$G56=""),"",IFERROR(EOMONTH('Casework Ledger'!$G56,0),IFERROR(EOMONTH(DATEVALUE("1 "&amp;'Casework Ledger'!$G56),0),"")))</f>
        <v/>
      </c>
      <c r="K56" t="str">
        <f>IF(OR('Casework Ledger'!$A56="",LEFT(TRIM('Casework Ledger'!$I56),6)&lt;&gt;"Closed"),"",IFERROR(EOMONTH('Casework Ledger'!$H56,0),IFERROR(EOMONTH(DATEVALUE("1 "&amp;'Casework Ledger'!$H56),0),"")))</f>
        <v/>
      </c>
      <c r="L56">
        <f>IF('Casework Ledger'!$A56="",0,IF(OR(LEFT(TRIM('Casework Ledger'!$I56),4)="Open",TRIM('Casework Ledger'!$I56)="Monitoring",TRIM('Casework Ledger'!$I56)="Ongoing"),1,0))</f>
        <v>0</v>
      </c>
    </row>
    <row r="57" spans="10:12" x14ac:dyDescent="0.3">
      <c r="J57" t="str">
        <f>IF(OR('Casework Ledger'!$A57="",'Casework Ledger'!$G57=""),"",IFERROR(EOMONTH('Casework Ledger'!$G57,0),IFERROR(EOMONTH(DATEVALUE("1 "&amp;'Casework Ledger'!$G57),0),"")))</f>
        <v/>
      </c>
      <c r="K57" t="str">
        <f>IF(OR('Casework Ledger'!$A57="",LEFT(TRIM('Casework Ledger'!$I57),6)&lt;&gt;"Closed"),"",IFERROR(EOMONTH('Casework Ledger'!$H57,0),IFERROR(EOMONTH(DATEVALUE("1 "&amp;'Casework Ledger'!$H57),0),"")))</f>
        <v/>
      </c>
      <c r="L57">
        <f>IF('Casework Ledger'!$A57="",0,IF(OR(LEFT(TRIM('Casework Ledger'!$I57),4)="Open",TRIM('Casework Ledger'!$I57)="Monitoring",TRIM('Casework Ledger'!$I57)="Ongoing"),1,0))</f>
        <v>0</v>
      </c>
    </row>
    <row r="58" spans="10:12" x14ac:dyDescent="0.3">
      <c r="J58" t="str">
        <f>IF(OR('Casework Ledger'!$A58="",'Casework Ledger'!$G58=""),"",IFERROR(EOMONTH('Casework Ledger'!$G58,0),IFERROR(EOMONTH(DATEVALUE("1 "&amp;'Casework Ledger'!$G58),0),"")))</f>
        <v/>
      </c>
      <c r="K58" t="str">
        <f>IF(OR('Casework Ledger'!$A58="",LEFT(TRIM('Casework Ledger'!$I58),6)&lt;&gt;"Closed"),"",IFERROR(EOMONTH('Casework Ledger'!$H58,0),IFERROR(EOMONTH(DATEVALUE("1 "&amp;'Casework Ledger'!$H58),0),"")))</f>
        <v/>
      </c>
      <c r="L58">
        <f>IF('Casework Ledger'!$A58="",0,IF(OR(LEFT(TRIM('Casework Ledger'!$I58),4)="Open",TRIM('Casework Ledger'!$I58)="Monitoring",TRIM('Casework Ledger'!$I58)="Ongoing"),1,0))</f>
        <v>0</v>
      </c>
    </row>
    <row r="59" spans="10:12" x14ac:dyDescent="0.3">
      <c r="J59" t="str">
        <f>IF(OR('Casework Ledger'!$A59="",'Casework Ledger'!$G59=""),"",IFERROR(EOMONTH('Casework Ledger'!$G59,0),IFERROR(EOMONTH(DATEVALUE("1 "&amp;'Casework Ledger'!$G59),0),"")))</f>
        <v/>
      </c>
      <c r="K59" t="str">
        <f>IF(OR('Casework Ledger'!$A59="",LEFT(TRIM('Casework Ledger'!$I59),6)&lt;&gt;"Closed"),"",IFERROR(EOMONTH('Casework Ledger'!$H59,0),IFERROR(EOMONTH(DATEVALUE("1 "&amp;'Casework Ledger'!$H59),0),"")))</f>
        <v/>
      </c>
      <c r="L59">
        <f>IF('Casework Ledger'!$A59="",0,IF(OR(LEFT(TRIM('Casework Ledger'!$I59),4)="Open",TRIM('Casework Ledger'!$I59)="Monitoring",TRIM('Casework Ledger'!$I59)="Ongoing"),1,0))</f>
        <v>0</v>
      </c>
    </row>
    <row r="60" spans="10:12" x14ac:dyDescent="0.3">
      <c r="J60" t="str">
        <f>IF(OR('Casework Ledger'!$A60="",'Casework Ledger'!$G60=""),"",IFERROR(EOMONTH('Casework Ledger'!$G60,0),IFERROR(EOMONTH(DATEVALUE("1 "&amp;'Casework Ledger'!$G60),0),"")))</f>
        <v/>
      </c>
      <c r="K60" t="str">
        <f>IF(OR('Casework Ledger'!$A60="",LEFT(TRIM('Casework Ledger'!$I60),6)&lt;&gt;"Closed"),"",IFERROR(EOMONTH('Casework Ledger'!$H60,0),IFERROR(EOMONTH(DATEVALUE("1 "&amp;'Casework Ledger'!$H60),0),"")))</f>
        <v/>
      </c>
      <c r="L60">
        <f>IF('Casework Ledger'!$A60="",0,IF(OR(LEFT(TRIM('Casework Ledger'!$I60),4)="Open",TRIM('Casework Ledger'!$I60)="Monitoring",TRIM('Casework Ledger'!$I60)="Ongoing"),1,0))</f>
        <v>0</v>
      </c>
    </row>
    <row r="61" spans="10:12" x14ac:dyDescent="0.3">
      <c r="J61" t="str">
        <f>IF(OR('Casework Ledger'!$A61="",'Casework Ledger'!$G61=""),"",IFERROR(EOMONTH('Casework Ledger'!$G61,0),IFERROR(EOMONTH(DATEVALUE("1 "&amp;'Casework Ledger'!$G61),0),"")))</f>
        <v/>
      </c>
      <c r="K61" t="str">
        <f>IF(OR('Casework Ledger'!$A61="",LEFT(TRIM('Casework Ledger'!$I61),6)&lt;&gt;"Closed"),"",IFERROR(EOMONTH('Casework Ledger'!$H61,0),IFERROR(EOMONTH(DATEVALUE("1 "&amp;'Casework Ledger'!$H61),0),"")))</f>
        <v/>
      </c>
      <c r="L61">
        <f>IF('Casework Ledger'!$A61="",0,IF(OR(LEFT(TRIM('Casework Ledger'!$I61),4)="Open",TRIM('Casework Ledger'!$I61)="Monitoring",TRIM('Casework Ledger'!$I61)="Ongoing"),1,0))</f>
        <v>0</v>
      </c>
    </row>
    <row r="62" spans="10:12" x14ac:dyDescent="0.3">
      <c r="J62" t="str">
        <f>IF(OR('Casework Ledger'!$A62="",'Casework Ledger'!$G62=""),"",IFERROR(EOMONTH('Casework Ledger'!$G62,0),IFERROR(EOMONTH(DATEVALUE("1 "&amp;'Casework Ledger'!$G62),0),"")))</f>
        <v/>
      </c>
      <c r="K62" t="str">
        <f>IF(OR('Casework Ledger'!$A62="",LEFT(TRIM('Casework Ledger'!$I62),6)&lt;&gt;"Closed"),"",IFERROR(EOMONTH('Casework Ledger'!$H62,0),IFERROR(EOMONTH(DATEVALUE("1 "&amp;'Casework Ledger'!$H62),0),"")))</f>
        <v/>
      </c>
      <c r="L62">
        <f>IF('Casework Ledger'!$A62="",0,IF(OR(LEFT(TRIM('Casework Ledger'!$I62),4)="Open",TRIM('Casework Ledger'!$I62)="Monitoring",TRIM('Casework Ledger'!$I62)="Ongoing"),1,0))</f>
        <v>0</v>
      </c>
    </row>
    <row r="63" spans="10:12" x14ac:dyDescent="0.3">
      <c r="J63" t="str">
        <f>IF(OR('Casework Ledger'!$A63="",'Casework Ledger'!$G63=""),"",IFERROR(EOMONTH('Casework Ledger'!$G63,0),IFERROR(EOMONTH(DATEVALUE("1 "&amp;'Casework Ledger'!$G63),0),"")))</f>
        <v/>
      </c>
      <c r="K63" t="str">
        <f>IF(OR('Casework Ledger'!$A63="",LEFT(TRIM('Casework Ledger'!$I63),6)&lt;&gt;"Closed"),"",IFERROR(EOMONTH('Casework Ledger'!$H63,0),IFERROR(EOMONTH(DATEVALUE("1 "&amp;'Casework Ledger'!$H63),0),"")))</f>
        <v/>
      </c>
      <c r="L63">
        <f>IF('Casework Ledger'!$A63="",0,IF(OR(LEFT(TRIM('Casework Ledger'!$I63),4)="Open",TRIM('Casework Ledger'!$I63)="Monitoring",TRIM('Casework Ledger'!$I63)="Ongoing"),1,0))</f>
        <v>0</v>
      </c>
    </row>
    <row r="64" spans="10:12" x14ac:dyDescent="0.3">
      <c r="J64" t="str">
        <f>IF(OR('Casework Ledger'!$A64="",'Casework Ledger'!$G64=""),"",IFERROR(EOMONTH('Casework Ledger'!$G64,0),IFERROR(EOMONTH(DATEVALUE("1 "&amp;'Casework Ledger'!$G64),0),"")))</f>
        <v/>
      </c>
      <c r="K64" t="str">
        <f>IF(OR('Casework Ledger'!$A64="",LEFT(TRIM('Casework Ledger'!$I64),6)&lt;&gt;"Closed"),"",IFERROR(EOMONTH('Casework Ledger'!$H64,0),IFERROR(EOMONTH(DATEVALUE("1 "&amp;'Casework Ledger'!$H64),0),"")))</f>
        <v/>
      </c>
      <c r="L64">
        <f>IF('Casework Ledger'!$A64="",0,IF(OR(LEFT(TRIM('Casework Ledger'!$I64),4)="Open",TRIM('Casework Ledger'!$I64)="Monitoring",TRIM('Casework Ledger'!$I64)="Ongoing"),1,0))</f>
        <v>0</v>
      </c>
    </row>
    <row r="65" spans="10:12" x14ac:dyDescent="0.3">
      <c r="J65" t="str">
        <f>IF(OR('Casework Ledger'!$A65="",'Casework Ledger'!$G65=""),"",IFERROR(EOMONTH('Casework Ledger'!$G65,0),IFERROR(EOMONTH(DATEVALUE("1 "&amp;'Casework Ledger'!$G65),0),"")))</f>
        <v/>
      </c>
      <c r="K65" t="str">
        <f>IF(OR('Casework Ledger'!$A65="",LEFT(TRIM('Casework Ledger'!$I65),6)&lt;&gt;"Closed"),"",IFERROR(EOMONTH('Casework Ledger'!$H65,0),IFERROR(EOMONTH(DATEVALUE("1 "&amp;'Casework Ledger'!$H65),0),"")))</f>
        <v/>
      </c>
      <c r="L65">
        <f>IF('Casework Ledger'!$A65="",0,IF(OR(LEFT(TRIM('Casework Ledger'!$I65),4)="Open",TRIM('Casework Ledger'!$I65)="Monitoring",TRIM('Casework Ledger'!$I65)="Ongoing"),1,0))</f>
        <v>0</v>
      </c>
    </row>
    <row r="66" spans="10:12" x14ac:dyDescent="0.3">
      <c r="J66" t="str">
        <f>IF(OR('Casework Ledger'!$A66="",'Casework Ledger'!$G66=""),"",IFERROR(EOMONTH('Casework Ledger'!$G66,0),IFERROR(EOMONTH(DATEVALUE("1 "&amp;'Casework Ledger'!$G66),0),"")))</f>
        <v/>
      </c>
      <c r="K66" t="str">
        <f>IF(OR('Casework Ledger'!$A66="",LEFT(TRIM('Casework Ledger'!$I66),6)&lt;&gt;"Closed"),"",IFERROR(EOMONTH('Casework Ledger'!$H66,0),IFERROR(EOMONTH(DATEVALUE("1 "&amp;'Casework Ledger'!$H66),0),"")))</f>
        <v/>
      </c>
      <c r="L66">
        <f>IF('Casework Ledger'!$A66="",0,IF(OR(LEFT(TRIM('Casework Ledger'!$I66),4)="Open",TRIM('Casework Ledger'!$I66)="Monitoring",TRIM('Casework Ledger'!$I66)="Ongoing"),1,0))</f>
        <v>0</v>
      </c>
    </row>
    <row r="67" spans="10:12" x14ac:dyDescent="0.3">
      <c r="J67" t="str">
        <f>IF(OR('Casework Ledger'!$A67="",'Casework Ledger'!$G67=""),"",IFERROR(EOMONTH('Casework Ledger'!$G67,0),IFERROR(EOMONTH(DATEVALUE("1 "&amp;'Casework Ledger'!$G67),0),"")))</f>
        <v/>
      </c>
      <c r="K67" t="str">
        <f>IF(OR('Casework Ledger'!$A67="",LEFT(TRIM('Casework Ledger'!$I67),6)&lt;&gt;"Closed"),"",IFERROR(EOMONTH('Casework Ledger'!$H67,0),IFERROR(EOMONTH(DATEVALUE("1 "&amp;'Casework Ledger'!$H67),0),"")))</f>
        <v/>
      </c>
      <c r="L67">
        <f>IF('Casework Ledger'!$A67="",0,IF(OR(LEFT(TRIM('Casework Ledger'!$I67),4)="Open",TRIM('Casework Ledger'!$I67)="Monitoring",TRIM('Casework Ledger'!$I67)="Ongoing"),1,0))</f>
        <v>0</v>
      </c>
    </row>
    <row r="68" spans="10:12" x14ac:dyDescent="0.3">
      <c r="J68" t="str">
        <f>IF(OR('Casework Ledger'!$A68="",'Casework Ledger'!$G68=""),"",IFERROR(EOMONTH('Casework Ledger'!$G68,0),IFERROR(EOMONTH(DATEVALUE("1 "&amp;'Casework Ledger'!$G68),0),"")))</f>
        <v/>
      </c>
      <c r="K68" t="str">
        <f>IF(OR('Casework Ledger'!$A68="",LEFT(TRIM('Casework Ledger'!$I68),6)&lt;&gt;"Closed"),"",IFERROR(EOMONTH('Casework Ledger'!$H68,0),IFERROR(EOMONTH(DATEVALUE("1 "&amp;'Casework Ledger'!$H68),0),"")))</f>
        <v/>
      </c>
      <c r="L68">
        <f>IF('Casework Ledger'!$A68="",0,IF(OR(LEFT(TRIM('Casework Ledger'!$I68),4)="Open",TRIM('Casework Ledger'!$I68)="Monitoring",TRIM('Casework Ledger'!$I68)="Ongoing"),1,0))</f>
        <v>0</v>
      </c>
    </row>
    <row r="69" spans="10:12" x14ac:dyDescent="0.3">
      <c r="J69" t="str">
        <f>IF(OR('Casework Ledger'!$A69="",'Casework Ledger'!$G69=""),"",IFERROR(EOMONTH('Casework Ledger'!$G69,0),IFERROR(EOMONTH(DATEVALUE("1 "&amp;'Casework Ledger'!$G69),0),"")))</f>
        <v/>
      </c>
      <c r="K69" t="str">
        <f>IF(OR('Casework Ledger'!$A69="",LEFT(TRIM('Casework Ledger'!$I69),6)&lt;&gt;"Closed"),"",IFERROR(EOMONTH('Casework Ledger'!$H69,0),IFERROR(EOMONTH(DATEVALUE("1 "&amp;'Casework Ledger'!$H69),0),"")))</f>
        <v/>
      </c>
      <c r="L69">
        <f>IF('Casework Ledger'!$A69="",0,IF(OR(LEFT(TRIM('Casework Ledger'!$I69),4)="Open",TRIM('Casework Ledger'!$I69)="Monitoring",TRIM('Casework Ledger'!$I69)="Ongoing"),1,0))</f>
        <v>0</v>
      </c>
    </row>
    <row r="70" spans="10:12" x14ac:dyDescent="0.3">
      <c r="J70" t="str">
        <f>IF(OR('Casework Ledger'!$A70="",'Casework Ledger'!$G70=""),"",IFERROR(EOMONTH('Casework Ledger'!$G70,0),IFERROR(EOMONTH(DATEVALUE("1 "&amp;'Casework Ledger'!$G70),0),"")))</f>
        <v/>
      </c>
      <c r="K70" t="str">
        <f>IF(OR('Casework Ledger'!$A70="",LEFT(TRIM('Casework Ledger'!$I70),6)&lt;&gt;"Closed"),"",IFERROR(EOMONTH('Casework Ledger'!$H70,0),IFERROR(EOMONTH(DATEVALUE("1 "&amp;'Casework Ledger'!$H70),0),"")))</f>
        <v/>
      </c>
      <c r="L70">
        <f>IF('Casework Ledger'!$A70="",0,IF(OR(LEFT(TRIM('Casework Ledger'!$I70),4)="Open",TRIM('Casework Ledger'!$I70)="Monitoring",TRIM('Casework Ledger'!$I70)="Ongoing"),1,0))</f>
        <v>0</v>
      </c>
    </row>
    <row r="71" spans="10:12" x14ac:dyDescent="0.3">
      <c r="J71" t="str">
        <f>IF(OR('Casework Ledger'!$A71="",'Casework Ledger'!$G71=""),"",IFERROR(EOMONTH('Casework Ledger'!$G71,0),IFERROR(EOMONTH(DATEVALUE("1 "&amp;'Casework Ledger'!$G71),0),"")))</f>
        <v/>
      </c>
      <c r="K71" t="str">
        <f>IF(OR('Casework Ledger'!$A71="",LEFT(TRIM('Casework Ledger'!$I71),6)&lt;&gt;"Closed"),"",IFERROR(EOMONTH('Casework Ledger'!$H71,0),IFERROR(EOMONTH(DATEVALUE("1 "&amp;'Casework Ledger'!$H71),0),"")))</f>
        <v/>
      </c>
      <c r="L71">
        <f>IF('Casework Ledger'!$A71="",0,IF(OR(LEFT(TRIM('Casework Ledger'!$I71),4)="Open",TRIM('Casework Ledger'!$I71)="Monitoring",TRIM('Casework Ledger'!$I71)="Ongoing"),1,0))</f>
        <v>0</v>
      </c>
    </row>
    <row r="72" spans="10:12" x14ac:dyDescent="0.3">
      <c r="J72" t="str">
        <f>IF(OR('Casework Ledger'!$A72="",'Casework Ledger'!$G72=""),"",IFERROR(EOMONTH('Casework Ledger'!$G72,0),IFERROR(EOMONTH(DATEVALUE("1 "&amp;'Casework Ledger'!$G72),0),"")))</f>
        <v/>
      </c>
      <c r="K72" t="str">
        <f>IF(OR('Casework Ledger'!$A72="",LEFT(TRIM('Casework Ledger'!$I72),6)&lt;&gt;"Closed"),"",IFERROR(EOMONTH('Casework Ledger'!$H72,0),IFERROR(EOMONTH(DATEVALUE("1 "&amp;'Casework Ledger'!$H72),0),"")))</f>
        <v/>
      </c>
      <c r="L72">
        <f>IF('Casework Ledger'!$A72="",0,IF(OR(LEFT(TRIM('Casework Ledger'!$I72),4)="Open",TRIM('Casework Ledger'!$I72)="Monitoring",TRIM('Casework Ledger'!$I72)="Ongoing"),1,0))</f>
        <v>0</v>
      </c>
    </row>
    <row r="73" spans="10:12" x14ac:dyDescent="0.3">
      <c r="J73" t="str">
        <f>IF(OR('Casework Ledger'!$A73="",'Casework Ledger'!$G73=""),"",IFERROR(EOMONTH('Casework Ledger'!$G73,0),IFERROR(EOMONTH(DATEVALUE("1 "&amp;'Casework Ledger'!$G73),0),"")))</f>
        <v/>
      </c>
      <c r="K73" t="str">
        <f>IF(OR('Casework Ledger'!$A73="",LEFT(TRIM('Casework Ledger'!$I73),6)&lt;&gt;"Closed"),"",IFERROR(EOMONTH('Casework Ledger'!$H73,0),IFERROR(EOMONTH(DATEVALUE("1 "&amp;'Casework Ledger'!$H73),0),"")))</f>
        <v/>
      </c>
      <c r="L73">
        <f>IF('Casework Ledger'!$A73="",0,IF(OR(LEFT(TRIM('Casework Ledger'!$I73),4)="Open",TRIM('Casework Ledger'!$I73)="Monitoring",TRIM('Casework Ledger'!$I73)="Ongoing"),1,0))</f>
        <v>0</v>
      </c>
    </row>
    <row r="74" spans="10:12" x14ac:dyDescent="0.3">
      <c r="J74" t="str">
        <f>IF(OR('Casework Ledger'!$A74="",'Casework Ledger'!$G74=""),"",IFERROR(EOMONTH('Casework Ledger'!$G74,0),IFERROR(EOMONTH(DATEVALUE("1 "&amp;'Casework Ledger'!$G74),0),"")))</f>
        <v/>
      </c>
      <c r="K74" t="str">
        <f>IF(OR('Casework Ledger'!$A74="",LEFT(TRIM('Casework Ledger'!$I74),6)&lt;&gt;"Closed"),"",IFERROR(EOMONTH('Casework Ledger'!$H74,0),IFERROR(EOMONTH(DATEVALUE("1 "&amp;'Casework Ledger'!$H74),0),"")))</f>
        <v/>
      </c>
      <c r="L74">
        <f>IF('Casework Ledger'!$A74="",0,IF(OR(LEFT(TRIM('Casework Ledger'!$I74),4)="Open",TRIM('Casework Ledger'!$I74)="Monitoring",TRIM('Casework Ledger'!$I74)="Ongoing"),1,0))</f>
        <v>0</v>
      </c>
    </row>
    <row r="75" spans="10:12" x14ac:dyDescent="0.3">
      <c r="J75" t="str">
        <f>IF(OR('Casework Ledger'!$A75="",'Casework Ledger'!$G75=""),"",IFERROR(EOMONTH('Casework Ledger'!$G75,0),IFERROR(EOMONTH(DATEVALUE("1 "&amp;'Casework Ledger'!$G75),0),"")))</f>
        <v/>
      </c>
      <c r="K75" t="str">
        <f>IF(OR('Casework Ledger'!$A75="",LEFT(TRIM('Casework Ledger'!$I75),6)&lt;&gt;"Closed"),"",IFERROR(EOMONTH('Casework Ledger'!$H75,0),IFERROR(EOMONTH(DATEVALUE("1 "&amp;'Casework Ledger'!$H75),0),"")))</f>
        <v/>
      </c>
      <c r="L75">
        <f>IF('Casework Ledger'!$A75="",0,IF(OR(LEFT(TRIM('Casework Ledger'!$I75),4)="Open",TRIM('Casework Ledger'!$I75)="Monitoring",TRIM('Casework Ledger'!$I75)="Ongoing"),1,0))</f>
        <v>0</v>
      </c>
    </row>
    <row r="76" spans="10:12" x14ac:dyDescent="0.3">
      <c r="J76" t="str">
        <f>IF(OR('Casework Ledger'!$A76="",'Casework Ledger'!$G76=""),"",IFERROR(EOMONTH('Casework Ledger'!$G76,0),IFERROR(EOMONTH(DATEVALUE("1 "&amp;'Casework Ledger'!$G76),0),"")))</f>
        <v/>
      </c>
      <c r="K76" t="str">
        <f>IF(OR('Casework Ledger'!$A76="",LEFT(TRIM('Casework Ledger'!$I76),6)&lt;&gt;"Closed"),"",IFERROR(EOMONTH('Casework Ledger'!$H76,0),IFERROR(EOMONTH(DATEVALUE("1 "&amp;'Casework Ledger'!$H76),0),"")))</f>
        <v/>
      </c>
      <c r="L76">
        <f>IF('Casework Ledger'!$A76="",0,IF(OR(LEFT(TRIM('Casework Ledger'!$I76),4)="Open",TRIM('Casework Ledger'!$I76)="Monitoring",TRIM('Casework Ledger'!$I76)="Ongoing"),1,0))</f>
        <v>0</v>
      </c>
    </row>
    <row r="77" spans="10:12" x14ac:dyDescent="0.3">
      <c r="J77" t="str">
        <f>IF(OR('Casework Ledger'!$A77="",'Casework Ledger'!$G77=""),"",IFERROR(EOMONTH('Casework Ledger'!$G77,0),IFERROR(EOMONTH(DATEVALUE("1 "&amp;'Casework Ledger'!$G77),0),"")))</f>
        <v/>
      </c>
      <c r="K77" t="str">
        <f>IF(OR('Casework Ledger'!$A77="",LEFT(TRIM('Casework Ledger'!$I77),6)&lt;&gt;"Closed"),"",IFERROR(EOMONTH('Casework Ledger'!$H77,0),IFERROR(EOMONTH(DATEVALUE("1 "&amp;'Casework Ledger'!$H77),0),"")))</f>
        <v/>
      </c>
      <c r="L77">
        <f>IF('Casework Ledger'!$A77="",0,IF(OR(LEFT(TRIM('Casework Ledger'!$I77),4)="Open",TRIM('Casework Ledger'!$I77)="Monitoring",TRIM('Casework Ledger'!$I77)="Ongoing"),1,0))</f>
        <v>0</v>
      </c>
    </row>
    <row r="78" spans="10:12" x14ac:dyDescent="0.3">
      <c r="J78" t="str">
        <f>IF(OR('Casework Ledger'!$A78="",'Casework Ledger'!$G78=""),"",IFERROR(EOMONTH('Casework Ledger'!$G78,0),IFERROR(EOMONTH(DATEVALUE("1 "&amp;'Casework Ledger'!$G78),0),"")))</f>
        <v/>
      </c>
      <c r="K78" t="str">
        <f>IF(OR('Casework Ledger'!$A78="",LEFT(TRIM('Casework Ledger'!$I78),6)&lt;&gt;"Closed"),"",IFERROR(EOMONTH('Casework Ledger'!$H78,0),IFERROR(EOMONTH(DATEVALUE("1 "&amp;'Casework Ledger'!$H78),0),"")))</f>
        <v/>
      </c>
      <c r="L78">
        <f>IF('Casework Ledger'!$A78="",0,IF(OR(LEFT(TRIM('Casework Ledger'!$I78),4)="Open",TRIM('Casework Ledger'!$I78)="Monitoring",TRIM('Casework Ledger'!$I78)="Ongoing"),1,0))</f>
        <v>0</v>
      </c>
    </row>
    <row r="79" spans="10:12" x14ac:dyDescent="0.3">
      <c r="J79" t="str">
        <f>IF(OR('Casework Ledger'!$A79="",'Casework Ledger'!$G79=""),"",IFERROR(EOMONTH('Casework Ledger'!$G79,0),IFERROR(EOMONTH(DATEVALUE("1 "&amp;'Casework Ledger'!$G79),0),"")))</f>
        <v/>
      </c>
      <c r="K79" t="str">
        <f>IF(OR('Casework Ledger'!$A79="",LEFT(TRIM('Casework Ledger'!$I79),6)&lt;&gt;"Closed"),"",IFERROR(EOMONTH('Casework Ledger'!$H79,0),IFERROR(EOMONTH(DATEVALUE("1 "&amp;'Casework Ledger'!$H79),0),"")))</f>
        <v/>
      </c>
      <c r="L79">
        <f>IF('Casework Ledger'!$A79="",0,IF(OR(LEFT(TRIM('Casework Ledger'!$I79),4)="Open",TRIM('Casework Ledger'!$I79)="Monitoring",TRIM('Casework Ledger'!$I79)="Ongoing"),1,0))</f>
        <v>0</v>
      </c>
    </row>
    <row r="80" spans="10:12" x14ac:dyDescent="0.3">
      <c r="J80" t="str">
        <f>IF(OR('Casework Ledger'!$A80="",'Casework Ledger'!$G80=""),"",IFERROR(EOMONTH('Casework Ledger'!$G80,0),IFERROR(EOMONTH(DATEVALUE("1 "&amp;'Casework Ledger'!$G80),0),"")))</f>
        <v/>
      </c>
      <c r="K80" t="str">
        <f>IF(OR('Casework Ledger'!$A80="",LEFT(TRIM('Casework Ledger'!$I80),6)&lt;&gt;"Closed"),"",IFERROR(EOMONTH('Casework Ledger'!$H80,0),IFERROR(EOMONTH(DATEVALUE("1 "&amp;'Casework Ledger'!$H80),0),"")))</f>
        <v/>
      </c>
      <c r="L80">
        <f>IF('Casework Ledger'!$A80="",0,IF(OR(LEFT(TRIM('Casework Ledger'!$I80),4)="Open",TRIM('Casework Ledger'!$I80)="Monitoring",TRIM('Casework Ledger'!$I80)="Ongoing"),1,0))</f>
        <v>0</v>
      </c>
    </row>
    <row r="81" spans="10:12" x14ac:dyDescent="0.3">
      <c r="J81" t="str">
        <f>IF(OR('Casework Ledger'!$A81="",'Casework Ledger'!$G81=""),"",IFERROR(EOMONTH('Casework Ledger'!$G81,0),IFERROR(EOMONTH(DATEVALUE("1 "&amp;'Casework Ledger'!$G81),0),"")))</f>
        <v/>
      </c>
      <c r="K81" t="str">
        <f>IF(OR('Casework Ledger'!$A81="",LEFT(TRIM('Casework Ledger'!$I81),6)&lt;&gt;"Closed"),"",IFERROR(EOMONTH('Casework Ledger'!$H81,0),IFERROR(EOMONTH(DATEVALUE("1 "&amp;'Casework Ledger'!$H81),0),"")))</f>
        <v/>
      </c>
      <c r="L81">
        <f>IF('Casework Ledger'!$A81="",0,IF(OR(LEFT(TRIM('Casework Ledger'!$I81),4)="Open",TRIM('Casework Ledger'!$I81)="Monitoring",TRIM('Casework Ledger'!$I81)="Ongoing"),1,0))</f>
        <v>0</v>
      </c>
    </row>
    <row r="82" spans="10:12" x14ac:dyDescent="0.3">
      <c r="J82" t="str">
        <f>IF(OR('Casework Ledger'!$A82="",'Casework Ledger'!$G82=""),"",IFERROR(EOMONTH('Casework Ledger'!$G82,0),IFERROR(EOMONTH(DATEVALUE("1 "&amp;'Casework Ledger'!$G82),0),"")))</f>
        <v/>
      </c>
      <c r="K82" t="str">
        <f>IF(OR('Casework Ledger'!$A82="",LEFT(TRIM('Casework Ledger'!$I82),6)&lt;&gt;"Closed"),"",IFERROR(EOMONTH('Casework Ledger'!$H82,0),IFERROR(EOMONTH(DATEVALUE("1 "&amp;'Casework Ledger'!$H82),0),"")))</f>
        <v/>
      </c>
      <c r="L82">
        <f>IF('Casework Ledger'!$A82="",0,IF(OR(LEFT(TRIM('Casework Ledger'!$I82),4)="Open",TRIM('Casework Ledger'!$I82)="Monitoring",TRIM('Casework Ledger'!$I82)="Ongoing"),1,0))</f>
        <v>0</v>
      </c>
    </row>
    <row r="83" spans="10:12" x14ac:dyDescent="0.3">
      <c r="J83" t="str">
        <f>IF(OR('Casework Ledger'!$A83="",'Casework Ledger'!$G83=""),"",IFERROR(EOMONTH('Casework Ledger'!$G83,0),IFERROR(EOMONTH(DATEVALUE("1 "&amp;'Casework Ledger'!$G83),0),"")))</f>
        <v/>
      </c>
      <c r="K83" t="str">
        <f>IF(OR('Casework Ledger'!$A83="",LEFT(TRIM('Casework Ledger'!$I83),6)&lt;&gt;"Closed"),"",IFERROR(EOMONTH('Casework Ledger'!$H83,0),IFERROR(EOMONTH(DATEVALUE("1 "&amp;'Casework Ledger'!$H83),0),"")))</f>
        <v/>
      </c>
      <c r="L83">
        <f>IF('Casework Ledger'!$A83="",0,IF(OR(LEFT(TRIM('Casework Ledger'!$I83),4)="Open",TRIM('Casework Ledger'!$I83)="Monitoring",TRIM('Casework Ledger'!$I83)="Ongoing"),1,0))</f>
        <v>0</v>
      </c>
    </row>
    <row r="84" spans="10:12" x14ac:dyDescent="0.3">
      <c r="J84" t="str">
        <f>IF(OR('Casework Ledger'!$A84="",'Casework Ledger'!$G84=""),"",IFERROR(EOMONTH('Casework Ledger'!$G84,0),IFERROR(EOMONTH(DATEVALUE("1 "&amp;'Casework Ledger'!$G84),0),"")))</f>
        <v/>
      </c>
      <c r="K84" t="str">
        <f>IF(OR('Casework Ledger'!$A84="",LEFT(TRIM('Casework Ledger'!$I84),6)&lt;&gt;"Closed"),"",IFERROR(EOMONTH('Casework Ledger'!$H84,0),IFERROR(EOMONTH(DATEVALUE("1 "&amp;'Casework Ledger'!$H84),0),"")))</f>
        <v/>
      </c>
      <c r="L84">
        <f>IF('Casework Ledger'!$A84="",0,IF(OR(LEFT(TRIM('Casework Ledger'!$I84),4)="Open",TRIM('Casework Ledger'!$I84)="Monitoring",TRIM('Casework Ledger'!$I84)="Ongoing"),1,0))</f>
        <v>0</v>
      </c>
    </row>
    <row r="85" spans="10:12" x14ac:dyDescent="0.3">
      <c r="J85" t="str">
        <f>IF(OR('Casework Ledger'!$A85="",'Casework Ledger'!$G85=""),"",IFERROR(EOMONTH('Casework Ledger'!$G85,0),IFERROR(EOMONTH(DATEVALUE("1 "&amp;'Casework Ledger'!$G85),0),"")))</f>
        <v/>
      </c>
      <c r="K85" t="str">
        <f>IF(OR('Casework Ledger'!$A85="",LEFT(TRIM('Casework Ledger'!$I85),6)&lt;&gt;"Closed"),"",IFERROR(EOMONTH('Casework Ledger'!$H85,0),IFERROR(EOMONTH(DATEVALUE("1 "&amp;'Casework Ledger'!$H85),0),"")))</f>
        <v/>
      </c>
      <c r="L85">
        <f>IF('Casework Ledger'!$A85="",0,IF(OR(LEFT(TRIM('Casework Ledger'!$I85),4)="Open",TRIM('Casework Ledger'!$I85)="Monitoring",TRIM('Casework Ledger'!$I85)="Ongoing"),1,0))</f>
        <v>0</v>
      </c>
    </row>
    <row r="86" spans="10:12" x14ac:dyDescent="0.3">
      <c r="J86" t="str">
        <f>IF(OR('Casework Ledger'!$A86="",'Casework Ledger'!$G86=""),"",IFERROR(EOMONTH('Casework Ledger'!$G86,0),IFERROR(EOMONTH(DATEVALUE("1 "&amp;'Casework Ledger'!$G86),0),"")))</f>
        <v/>
      </c>
      <c r="K86" t="str">
        <f>IF(OR('Casework Ledger'!$A86="",LEFT(TRIM('Casework Ledger'!$I86),6)&lt;&gt;"Closed"),"",IFERROR(EOMONTH('Casework Ledger'!$H86,0),IFERROR(EOMONTH(DATEVALUE("1 "&amp;'Casework Ledger'!$H86),0),"")))</f>
        <v/>
      </c>
      <c r="L86">
        <f>IF('Casework Ledger'!$A86="",0,IF(OR(LEFT(TRIM('Casework Ledger'!$I86),4)="Open",TRIM('Casework Ledger'!$I86)="Monitoring",TRIM('Casework Ledger'!$I86)="Ongoing"),1,0))</f>
        <v>0</v>
      </c>
    </row>
    <row r="87" spans="10:12" x14ac:dyDescent="0.3">
      <c r="J87" t="str">
        <f>IF(OR('Casework Ledger'!$A87="",'Casework Ledger'!$G87=""),"",IFERROR(EOMONTH('Casework Ledger'!$G87,0),IFERROR(EOMONTH(DATEVALUE("1 "&amp;'Casework Ledger'!$G87),0),"")))</f>
        <v/>
      </c>
      <c r="K87" t="str">
        <f>IF(OR('Casework Ledger'!$A87="",LEFT(TRIM('Casework Ledger'!$I87),6)&lt;&gt;"Closed"),"",IFERROR(EOMONTH('Casework Ledger'!$H87,0),IFERROR(EOMONTH(DATEVALUE("1 "&amp;'Casework Ledger'!$H87),0),"")))</f>
        <v/>
      </c>
      <c r="L87">
        <f>IF('Casework Ledger'!$A87="",0,IF(OR(LEFT(TRIM('Casework Ledger'!$I87),4)="Open",TRIM('Casework Ledger'!$I87)="Monitoring",TRIM('Casework Ledger'!$I87)="Ongoing"),1,0))</f>
        <v>0</v>
      </c>
    </row>
    <row r="88" spans="10:12" x14ac:dyDescent="0.3">
      <c r="J88" t="str">
        <f>IF(OR('Casework Ledger'!$A88="",'Casework Ledger'!$G88=""),"",IFERROR(EOMONTH('Casework Ledger'!$G88,0),IFERROR(EOMONTH(DATEVALUE("1 "&amp;'Casework Ledger'!$G88),0),"")))</f>
        <v/>
      </c>
      <c r="K88" t="str">
        <f>IF(OR('Casework Ledger'!$A88="",LEFT(TRIM('Casework Ledger'!$I88),6)&lt;&gt;"Closed"),"",IFERROR(EOMONTH('Casework Ledger'!$H88,0),IFERROR(EOMONTH(DATEVALUE("1 "&amp;'Casework Ledger'!$H88),0),"")))</f>
        <v/>
      </c>
      <c r="L88">
        <f>IF('Casework Ledger'!$A88="",0,IF(OR(LEFT(TRIM('Casework Ledger'!$I88),4)="Open",TRIM('Casework Ledger'!$I88)="Monitoring",TRIM('Casework Ledger'!$I88)="Ongoing"),1,0))</f>
        <v>0</v>
      </c>
    </row>
    <row r="89" spans="10:12" x14ac:dyDescent="0.3">
      <c r="J89" t="str">
        <f>IF(OR('Casework Ledger'!$A89="",'Casework Ledger'!$G89=""),"",IFERROR(EOMONTH('Casework Ledger'!$G89,0),IFERROR(EOMONTH(DATEVALUE("1 "&amp;'Casework Ledger'!$G89),0),"")))</f>
        <v/>
      </c>
      <c r="K89" t="str">
        <f>IF(OR('Casework Ledger'!$A89="",LEFT(TRIM('Casework Ledger'!$I89),6)&lt;&gt;"Closed"),"",IFERROR(EOMONTH('Casework Ledger'!$H89,0),IFERROR(EOMONTH(DATEVALUE("1 "&amp;'Casework Ledger'!$H89),0),"")))</f>
        <v/>
      </c>
      <c r="L89">
        <f>IF('Casework Ledger'!$A89="",0,IF(OR(LEFT(TRIM('Casework Ledger'!$I89),4)="Open",TRIM('Casework Ledger'!$I89)="Monitoring",TRIM('Casework Ledger'!$I89)="Ongoing"),1,0))</f>
        <v>0</v>
      </c>
    </row>
    <row r="90" spans="10:12" x14ac:dyDescent="0.3">
      <c r="J90" t="str">
        <f>IF(OR('Casework Ledger'!$A90="",'Casework Ledger'!$G90=""),"",IFERROR(EOMONTH('Casework Ledger'!$G90,0),IFERROR(EOMONTH(DATEVALUE("1 "&amp;'Casework Ledger'!$G90),0),"")))</f>
        <v/>
      </c>
      <c r="K90" t="str">
        <f>IF(OR('Casework Ledger'!$A90="",LEFT(TRIM('Casework Ledger'!$I90),6)&lt;&gt;"Closed"),"",IFERROR(EOMONTH('Casework Ledger'!$H90,0),IFERROR(EOMONTH(DATEVALUE("1 "&amp;'Casework Ledger'!$H90),0),"")))</f>
        <v/>
      </c>
      <c r="L90">
        <f>IF('Casework Ledger'!$A90="",0,IF(OR(LEFT(TRIM('Casework Ledger'!$I90),4)="Open",TRIM('Casework Ledger'!$I90)="Monitoring",TRIM('Casework Ledger'!$I90)="Ongoing"),1,0))</f>
        <v>0</v>
      </c>
    </row>
    <row r="91" spans="10:12" x14ac:dyDescent="0.3">
      <c r="J91" t="str">
        <f>IF(OR('Casework Ledger'!$A91="",'Casework Ledger'!$G91=""),"",IFERROR(EOMONTH('Casework Ledger'!$G91,0),IFERROR(EOMONTH(DATEVALUE("1 "&amp;'Casework Ledger'!$G91),0),"")))</f>
        <v/>
      </c>
      <c r="K91" t="str">
        <f>IF(OR('Casework Ledger'!$A91="",LEFT(TRIM('Casework Ledger'!$I91),6)&lt;&gt;"Closed"),"",IFERROR(EOMONTH('Casework Ledger'!$H91,0),IFERROR(EOMONTH(DATEVALUE("1 "&amp;'Casework Ledger'!$H91),0),"")))</f>
        <v/>
      </c>
      <c r="L91">
        <f>IF('Casework Ledger'!$A91="",0,IF(OR(LEFT(TRIM('Casework Ledger'!$I91),4)="Open",TRIM('Casework Ledger'!$I91)="Monitoring",TRIM('Casework Ledger'!$I91)="Ongoing"),1,0))</f>
        <v>0</v>
      </c>
    </row>
    <row r="92" spans="10:12" x14ac:dyDescent="0.3">
      <c r="J92" t="str">
        <f>IF(OR('Casework Ledger'!$A92="",'Casework Ledger'!$G92=""),"",IFERROR(EOMONTH('Casework Ledger'!$G92,0),IFERROR(EOMONTH(DATEVALUE("1 "&amp;'Casework Ledger'!$G92),0),"")))</f>
        <v/>
      </c>
      <c r="K92" t="str">
        <f>IF(OR('Casework Ledger'!$A92="",LEFT(TRIM('Casework Ledger'!$I92),6)&lt;&gt;"Closed"),"",IFERROR(EOMONTH('Casework Ledger'!$H92,0),IFERROR(EOMONTH(DATEVALUE("1 "&amp;'Casework Ledger'!$H92),0),"")))</f>
        <v/>
      </c>
      <c r="L92">
        <f>IF('Casework Ledger'!$A92="",0,IF(OR(LEFT(TRIM('Casework Ledger'!$I92),4)="Open",TRIM('Casework Ledger'!$I92)="Monitoring",TRIM('Casework Ledger'!$I92)="Ongoing"),1,0))</f>
        <v>0</v>
      </c>
    </row>
    <row r="93" spans="10:12" x14ac:dyDescent="0.3">
      <c r="J93" t="str">
        <f>IF(OR('Casework Ledger'!$A93="",'Casework Ledger'!$G93=""),"",IFERROR(EOMONTH('Casework Ledger'!$G93,0),IFERROR(EOMONTH(DATEVALUE("1 "&amp;'Casework Ledger'!$G93),0),"")))</f>
        <v/>
      </c>
      <c r="K93" t="str">
        <f>IF(OR('Casework Ledger'!$A93="",LEFT(TRIM('Casework Ledger'!$I93),6)&lt;&gt;"Closed"),"",IFERROR(EOMONTH('Casework Ledger'!$H93,0),IFERROR(EOMONTH(DATEVALUE("1 "&amp;'Casework Ledger'!$H93),0),"")))</f>
        <v/>
      </c>
      <c r="L93">
        <f>IF('Casework Ledger'!$A93="",0,IF(OR(LEFT(TRIM('Casework Ledger'!$I93),4)="Open",TRIM('Casework Ledger'!$I93)="Monitoring",TRIM('Casework Ledger'!$I93)="Ongoing"),1,0))</f>
        <v>0</v>
      </c>
    </row>
    <row r="94" spans="10:12" x14ac:dyDescent="0.3">
      <c r="J94" t="str">
        <f>IF(OR('Casework Ledger'!$A94="",'Casework Ledger'!$G94=""),"",IFERROR(EOMONTH('Casework Ledger'!$G94,0),IFERROR(EOMONTH(DATEVALUE("1 "&amp;'Casework Ledger'!$G94),0),"")))</f>
        <v/>
      </c>
      <c r="K94" t="str">
        <f>IF(OR('Casework Ledger'!$A94="",LEFT(TRIM('Casework Ledger'!$I94),6)&lt;&gt;"Closed"),"",IFERROR(EOMONTH('Casework Ledger'!$H94,0),IFERROR(EOMONTH(DATEVALUE("1 "&amp;'Casework Ledger'!$H94),0),"")))</f>
        <v/>
      </c>
      <c r="L94">
        <f>IF('Casework Ledger'!$A94="",0,IF(OR(LEFT(TRIM('Casework Ledger'!$I94),4)="Open",TRIM('Casework Ledger'!$I94)="Monitoring",TRIM('Casework Ledger'!$I94)="Ongoing"),1,0))</f>
        <v>0</v>
      </c>
    </row>
    <row r="95" spans="10:12" x14ac:dyDescent="0.3">
      <c r="J95" t="str">
        <f>IF(OR('Casework Ledger'!$A95="",'Casework Ledger'!$G95=""),"",IFERROR(EOMONTH('Casework Ledger'!$G95,0),IFERROR(EOMONTH(DATEVALUE("1 "&amp;'Casework Ledger'!$G95),0),"")))</f>
        <v/>
      </c>
      <c r="K95" t="str">
        <f>IF(OR('Casework Ledger'!$A95="",LEFT(TRIM('Casework Ledger'!$I95),6)&lt;&gt;"Closed"),"",IFERROR(EOMONTH('Casework Ledger'!$H95,0),IFERROR(EOMONTH(DATEVALUE("1 "&amp;'Casework Ledger'!$H95),0),"")))</f>
        <v/>
      </c>
      <c r="L95">
        <f>IF('Casework Ledger'!$A95="",0,IF(OR(LEFT(TRIM('Casework Ledger'!$I95),4)="Open",TRIM('Casework Ledger'!$I95)="Monitoring",TRIM('Casework Ledger'!$I95)="Ongoing"),1,0))</f>
        <v>0</v>
      </c>
    </row>
    <row r="96" spans="10:12" x14ac:dyDescent="0.3">
      <c r="J96" t="str">
        <f>IF(OR('Casework Ledger'!$A96="",'Casework Ledger'!$G96=""),"",IFERROR(EOMONTH('Casework Ledger'!$G96,0),IFERROR(EOMONTH(DATEVALUE("1 "&amp;'Casework Ledger'!$G96),0),"")))</f>
        <v/>
      </c>
      <c r="K96" t="str">
        <f>IF(OR('Casework Ledger'!$A96="",LEFT(TRIM('Casework Ledger'!$I96),6)&lt;&gt;"Closed"),"",IFERROR(EOMONTH('Casework Ledger'!$H96,0),IFERROR(EOMONTH(DATEVALUE("1 "&amp;'Casework Ledger'!$H96),0),"")))</f>
        <v/>
      </c>
      <c r="L96">
        <f>IF('Casework Ledger'!$A96="",0,IF(OR(LEFT(TRIM('Casework Ledger'!$I96),4)="Open",TRIM('Casework Ledger'!$I96)="Monitoring",TRIM('Casework Ledger'!$I96)="Ongoing"),1,0))</f>
        <v>0</v>
      </c>
    </row>
    <row r="97" spans="10:12" x14ac:dyDescent="0.3">
      <c r="J97" t="str">
        <f>IF(OR('Casework Ledger'!$A97="",'Casework Ledger'!$G97=""),"",IFERROR(EOMONTH('Casework Ledger'!$G97,0),IFERROR(EOMONTH(DATEVALUE("1 "&amp;'Casework Ledger'!$G97),0),"")))</f>
        <v/>
      </c>
      <c r="K97" t="str">
        <f>IF(OR('Casework Ledger'!$A97="",LEFT(TRIM('Casework Ledger'!$I97),6)&lt;&gt;"Closed"),"",IFERROR(EOMONTH('Casework Ledger'!$H97,0),IFERROR(EOMONTH(DATEVALUE("1 "&amp;'Casework Ledger'!$H97),0),"")))</f>
        <v/>
      </c>
      <c r="L97">
        <f>IF('Casework Ledger'!$A97="",0,IF(OR(LEFT(TRIM('Casework Ledger'!$I97),4)="Open",TRIM('Casework Ledger'!$I97)="Monitoring",TRIM('Casework Ledger'!$I97)="Ongoing"),1,0))</f>
        <v>0</v>
      </c>
    </row>
    <row r="98" spans="10:12" x14ac:dyDescent="0.3">
      <c r="J98" t="str">
        <f>IF(OR('Casework Ledger'!$A98="",'Casework Ledger'!$G98=""),"",IFERROR(EOMONTH('Casework Ledger'!$G98,0),IFERROR(EOMONTH(DATEVALUE("1 "&amp;'Casework Ledger'!$G98),0),"")))</f>
        <v/>
      </c>
      <c r="K98" t="str">
        <f>IF(OR('Casework Ledger'!$A98="",LEFT(TRIM('Casework Ledger'!$I98),6)&lt;&gt;"Closed"),"",IFERROR(EOMONTH('Casework Ledger'!$H98,0),IFERROR(EOMONTH(DATEVALUE("1 "&amp;'Casework Ledger'!$H98),0),"")))</f>
        <v/>
      </c>
      <c r="L98">
        <f>IF('Casework Ledger'!$A98="",0,IF(OR(LEFT(TRIM('Casework Ledger'!$I98),4)="Open",TRIM('Casework Ledger'!$I98)="Monitoring",TRIM('Casework Ledger'!$I98)="Ongoing"),1,0))</f>
        <v>0</v>
      </c>
    </row>
    <row r="99" spans="10:12" x14ac:dyDescent="0.3">
      <c r="J99" t="str">
        <f>IF(OR('Casework Ledger'!$A99="",'Casework Ledger'!$G99=""),"",IFERROR(EOMONTH('Casework Ledger'!$G99,0),IFERROR(EOMONTH(DATEVALUE("1 "&amp;'Casework Ledger'!$G99),0),"")))</f>
        <v/>
      </c>
      <c r="K99" t="str">
        <f>IF(OR('Casework Ledger'!$A99="",LEFT(TRIM('Casework Ledger'!$I99),6)&lt;&gt;"Closed"),"",IFERROR(EOMONTH('Casework Ledger'!$H99,0),IFERROR(EOMONTH(DATEVALUE("1 "&amp;'Casework Ledger'!$H99),0),"")))</f>
        <v/>
      </c>
      <c r="L99">
        <f>IF('Casework Ledger'!$A99="",0,IF(OR(LEFT(TRIM('Casework Ledger'!$I99),4)="Open",TRIM('Casework Ledger'!$I99)="Monitoring",TRIM('Casework Ledger'!$I99)="Ongoing"),1,0))</f>
        <v>0</v>
      </c>
    </row>
    <row r="100" spans="10:12" x14ac:dyDescent="0.3">
      <c r="J100" t="str">
        <f>IF(OR('Casework Ledger'!$A100="",'Casework Ledger'!$G100=""),"",IFERROR(EOMONTH('Casework Ledger'!$G100,0),IFERROR(EOMONTH(DATEVALUE("1 "&amp;'Casework Ledger'!$G100),0),"")))</f>
        <v/>
      </c>
      <c r="K100" t="str">
        <f>IF(OR('Casework Ledger'!$A100="",LEFT(TRIM('Casework Ledger'!$I100),6)&lt;&gt;"Closed"),"",IFERROR(EOMONTH('Casework Ledger'!$H100,0),IFERROR(EOMONTH(DATEVALUE("1 "&amp;'Casework Ledger'!$H100),0),"")))</f>
        <v/>
      </c>
      <c r="L100">
        <f>IF('Casework Ledger'!$A100="",0,IF(OR(LEFT(TRIM('Casework Ledger'!$I100),4)="Open",TRIM('Casework Ledger'!$I100)="Monitoring",TRIM('Casework Ledger'!$I100)="Ongoing"),1,0))</f>
        <v>0</v>
      </c>
    </row>
  </sheetData>
  <mergeCells count="2">
    <mergeCell ref="A1:D1"/>
    <mergeCell ref="A19:D2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workbookViewId="0">
      <selection activeCell="B21" sqref="B21"/>
    </sheetView>
  </sheetViews>
  <sheetFormatPr defaultRowHeight="14.4" x14ac:dyDescent="0.3"/>
  <cols>
    <col min="1" max="1" width="41.6640625" style="40" customWidth="1"/>
    <col min="2" max="2" width="92.6640625" style="40" customWidth="1"/>
    <col min="3" max="3" width="28" style="40" customWidth="1"/>
    <col min="4" max="16384" width="8.88671875" style="40"/>
  </cols>
  <sheetData>
    <row r="1" spans="1:3" x14ac:dyDescent="0.3">
      <c r="A1" s="42" t="s">
        <v>231</v>
      </c>
      <c r="B1" s="42" t="s">
        <v>39</v>
      </c>
      <c r="C1" s="42" t="s">
        <v>232</v>
      </c>
    </row>
    <row r="2" spans="1:3" x14ac:dyDescent="0.3">
      <c r="A2" s="8" t="s">
        <v>233</v>
      </c>
      <c r="B2" s="8" t="s">
        <v>234</v>
      </c>
      <c r="C2" s="8" t="s">
        <v>74</v>
      </c>
    </row>
    <row r="3" spans="1:3" x14ac:dyDescent="0.3">
      <c r="A3" s="8" t="s">
        <v>235</v>
      </c>
      <c r="B3" s="8" t="s">
        <v>236</v>
      </c>
      <c r="C3" s="8" t="s">
        <v>74</v>
      </c>
    </row>
    <row r="4" spans="1:3" x14ac:dyDescent="0.3">
      <c r="A4" s="8" t="s">
        <v>237</v>
      </c>
      <c r="B4" s="8" t="s">
        <v>238</v>
      </c>
      <c r="C4" s="8" t="s">
        <v>74</v>
      </c>
    </row>
    <row r="5" spans="1:3" ht="13.8" customHeight="1" x14ac:dyDescent="0.3">
      <c r="A5" s="8" t="s">
        <v>239</v>
      </c>
      <c r="B5" s="8" t="s">
        <v>240</v>
      </c>
      <c r="C5" s="8" t="s">
        <v>241</v>
      </c>
    </row>
    <row r="6" spans="1:3" ht="15" customHeight="1" x14ac:dyDescent="0.3">
      <c r="A6" s="8" t="s">
        <v>242</v>
      </c>
      <c r="B6" s="8" t="s">
        <v>243</v>
      </c>
      <c r="C6" s="8" t="s">
        <v>244</v>
      </c>
    </row>
    <row r="7" spans="1:3" x14ac:dyDescent="0.3">
      <c r="A7" s="8" t="s">
        <v>245</v>
      </c>
      <c r="B7" s="8" t="s">
        <v>246</v>
      </c>
      <c r="C7" s="8" t="s">
        <v>50</v>
      </c>
    </row>
    <row r="8" spans="1:3" x14ac:dyDescent="0.3">
      <c r="A8" s="8" t="s">
        <v>247</v>
      </c>
      <c r="B8" s="8" t="s">
        <v>248</v>
      </c>
      <c r="C8" s="8" t="s">
        <v>50</v>
      </c>
    </row>
    <row r="9" spans="1:3" x14ac:dyDescent="0.3">
      <c r="A9" s="8" t="s">
        <v>249</v>
      </c>
      <c r="B9" s="8" t="s">
        <v>250</v>
      </c>
      <c r="C9" s="8" t="s">
        <v>251</v>
      </c>
    </row>
    <row r="10" spans="1:3" x14ac:dyDescent="0.3">
      <c r="A10" s="8" t="s">
        <v>252</v>
      </c>
      <c r="B10" s="8" t="s">
        <v>250</v>
      </c>
      <c r="C10" s="8" t="s">
        <v>251</v>
      </c>
    </row>
    <row r="11" spans="1:3" x14ac:dyDescent="0.3">
      <c r="A11" s="8" t="s">
        <v>253</v>
      </c>
      <c r="B11" s="8" t="s">
        <v>254</v>
      </c>
      <c r="C11" s="8" t="s">
        <v>50</v>
      </c>
    </row>
    <row r="12" spans="1:3" x14ac:dyDescent="0.3">
      <c r="A12" s="8" t="s">
        <v>255</v>
      </c>
      <c r="B12" s="8" t="s">
        <v>256</v>
      </c>
      <c r="C12" s="8" t="s">
        <v>257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77"/>
  <sheetViews>
    <sheetView tabSelected="1" zoomScale="49" zoomScaleNormal="49" workbookViewId="0">
      <selection activeCell="C15" sqref="C15"/>
    </sheetView>
  </sheetViews>
  <sheetFormatPr defaultRowHeight="14.4" x14ac:dyDescent="0.3"/>
  <cols>
    <col min="1" max="1" width="10" style="27" customWidth="1"/>
    <col min="2" max="2" width="10.33203125" style="27" customWidth="1"/>
    <col min="3" max="3" width="32.33203125" style="27" customWidth="1"/>
    <col min="4" max="4" width="15.44140625" style="27" customWidth="1"/>
    <col min="5" max="5" width="19" style="27" customWidth="1"/>
    <col min="6" max="6" width="75" style="27" customWidth="1"/>
    <col min="7" max="7" width="15.5546875" style="29" customWidth="1"/>
    <col min="8" max="8" width="15" style="29" customWidth="1"/>
    <col min="9" max="9" width="24" style="27" customWidth="1"/>
    <col min="10" max="10" width="11.109375" style="27" customWidth="1"/>
    <col min="11" max="12" width="69.109375" style="27" customWidth="1"/>
    <col min="13" max="13" width="22" style="27" customWidth="1"/>
    <col min="14" max="15" width="6.6640625" style="5" hidden="1" customWidth="1"/>
    <col min="16" max="16" width="2.21875" style="5" hidden="1" customWidth="1"/>
    <col min="17" max="16384" width="8.88671875" style="55"/>
  </cols>
  <sheetData>
    <row r="1" spans="1:16" s="69" customFormat="1" ht="31.2" x14ac:dyDescent="0.3">
      <c r="A1" s="65" t="s">
        <v>28</v>
      </c>
      <c r="B1" s="65" t="s">
        <v>29</v>
      </c>
      <c r="C1" s="65" t="s">
        <v>30</v>
      </c>
      <c r="D1" s="65" t="s">
        <v>31</v>
      </c>
      <c r="E1" s="65" t="s">
        <v>32</v>
      </c>
      <c r="F1" s="65" t="s">
        <v>33</v>
      </c>
      <c r="G1" s="66" t="s">
        <v>34</v>
      </c>
      <c r="H1" s="66" t="s">
        <v>35</v>
      </c>
      <c r="I1" s="65" t="s">
        <v>36</v>
      </c>
      <c r="J1" s="65" t="s">
        <v>37</v>
      </c>
      <c r="K1" s="65" t="s">
        <v>38</v>
      </c>
      <c r="L1" s="65" t="s">
        <v>39</v>
      </c>
      <c r="M1" s="65" t="s">
        <v>40</v>
      </c>
      <c r="N1" s="67"/>
      <c r="O1" s="67"/>
      <c r="P1" s="68"/>
    </row>
    <row r="2" spans="1:16" ht="43.2" x14ac:dyDescent="0.3">
      <c r="A2" s="56" t="s">
        <v>258</v>
      </c>
      <c r="B2" s="56" t="s">
        <v>76</v>
      </c>
      <c r="C2" s="70" t="s">
        <v>259</v>
      </c>
      <c r="D2" s="56" t="s">
        <v>78</v>
      </c>
      <c r="E2" s="56" t="s">
        <v>260</v>
      </c>
      <c r="F2" s="56" t="s">
        <v>261</v>
      </c>
      <c r="G2" s="57" t="s">
        <v>22</v>
      </c>
      <c r="H2" s="56" t="s">
        <v>262</v>
      </c>
      <c r="I2" s="56" t="s">
        <v>47</v>
      </c>
      <c r="J2" s="56" t="s">
        <v>263</v>
      </c>
      <c r="K2" s="33" t="s">
        <v>264</v>
      </c>
      <c r="L2" s="33" t="s">
        <v>265</v>
      </c>
      <c r="M2" s="33" t="s">
        <v>50</v>
      </c>
      <c r="N2" s="5">
        <f t="shared" ref="N2:N40" si="0">IFERROR(EOMONTH(G2,0),IFERROR(EOMONTH(DATEVALUE("1 "&amp;G2),0),""))</f>
        <v>46081</v>
      </c>
      <c r="O2" s="5" t="str">
        <f t="shared" ref="O2:O40" si="1">IF(LEFT(TRIM(I2),6)="Closed",IFERROR(EOMONTH(H2,0),IFERROR(EOMONTH(DATEVALUE("1 "&amp;H2),0),"")),"")</f>
        <v/>
      </c>
      <c r="P2" s="5">
        <f t="shared" ref="P2:P40" si="2">IF(OR(LEFT(TRIM(I2),4)="Open",TRIM(I2)="Monitoring",TRIM(I2)="Ongoing"),1,0)</f>
        <v>1</v>
      </c>
    </row>
    <row r="3" spans="1:16" ht="43.2" x14ac:dyDescent="0.3">
      <c r="A3" s="58" t="s">
        <v>266</v>
      </c>
      <c r="B3" s="58" t="s">
        <v>267</v>
      </c>
      <c r="C3" s="71" t="s">
        <v>268</v>
      </c>
      <c r="D3" s="58" t="s">
        <v>269</v>
      </c>
      <c r="E3" s="58" t="s">
        <v>260</v>
      </c>
      <c r="F3" s="58" t="s">
        <v>270</v>
      </c>
      <c r="G3" s="58" t="s">
        <v>21</v>
      </c>
      <c r="H3" s="58" t="s">
        <v>262</v>
      </c>
      <c r="I3" s="58" t="s">
        <v>47</v>
      </c>
      <c r="J3" s="58" t="s">
        <v>263</v>
      </c>
      <c r="K3" s="30" t="s">
        <v>271</v>
      </c>
      <c r="L3" s="30" t="s">
        <v>272</v>
      </c>
      <c r="M3" s="30" t="s">
        <v>50</v>
      </c>
      <c r="N3" s="5">
        <f t="shared" si="0"/>
        <v>46053</v>
      </c>
      <c r="O3" s="5" t="str">
        <f t="shared" si="1"/>
        <v/>
      </c>
      <c r="P3" s="5">
        <f t="shared" si="2"/>
        <v>1</v>
      </c>
    </row>
    <row r="4" spans="1:16" ht="28.8" x14ac:dyDescent="0.3">
      <c r="A4" s="59" t="s">
        <v>273</v>
      </c>
      <c r="B4" s="59" t="s">
        <v>129</v>
      </c>
      <c r="C4" s="72" t="s">
        <v>274</v>
      </c>
      <c r="D4" s="59" t="s">
        <v>131</v>
      </c>
      <c r="E4" s="59" t="s">
        <v>275</v>
      </c>
      <c r="F4" s="59" t="s">
        <v>276</v>
      </c>
      <c r="G4" s="59" t="s">
        <v>80</v>
      </c>
      <c r="H4" s="60" t="s">
        <v>262</v>
      </c>
      <c r="I4" s="59" t="s">
        <v>47</v>
      </c>
      <c r="J4" s="59" t="s">
        <v>263</v>
      </c>
      <c r="K4" s="34" t="s">
        <v>277</v>
      </c>
      <c r="L4" s="34" t="s">
        <v>278</v>
      </c>
      <c r="M4" s="34" t="s">
        <v>50</v>
      </c>
      <c r="N4" s="5">
        <f t="shared" si="0"/>
        <v>45930</v>
      </c>
      <c r="O4" s="5" t="str">
        <f t="shared" si="1"/>
        <v/>
      </c>
      <c r="P4" s="5">
        <f t="shared" si="2"/>
        <v>1</v>
      </c>
    </row>
    <row r="5" spans="1:16" ht="28.8" x14ac:dyDescent="0.3">
      <c r="A5" s="58" t="s">
        <v>279</v>
      </c>
      <c r="B5" s="58" t="s">
        <v>52</v>
      </c>
      <c r="C5" s="71" t="s">
        <v>247</v>
      </c>
      <c r="D5" s="58" t="s">
        <v>280</v>
      </c>
      <c r="E5" s="58" t="s">
        <v>281</v>
      </c>
      <c r="F5" s="58" t="s">
        <v>282</v>
      </c>
      <c r="G5" s="61" t="s">
        <v>25</v>
      </c>
      <c r="H5" s="61" t="s">
        <v>262</v>
      </c>
      <c r="I5" s="58" t="s">
        <v>47</v>
      </c>
      <c r="J5" s="58" t="s">
        <v>263</v>
      </c>
      <c r="K5" s="30" t="s">
        <v>283</v>
      </c>
      <c r="L5" s="30" t="s">
        <v>284</v>
      </c>
      <c r="M5" s="30" t="s">
        <v>50</v>
      </c>
      <c r="N5" s="5">
        <f t="shared" si="0"/>
        <v>46173</v>
      </c>
      <c r="O5" s="5" t="str">
        <f t="shared" si="1"/>
        <v/>
      </c>
      <c r="P5" s="5">
        <f t="shared" si="2"/>
        <v>1</v>
      </c>
    </row>
    <row r="6" spans="1:16" ht="28.8" x14ac:dyDescent="0.3">
      <c r="A6" s="58" t="s">
        <v>285</v>
      </c>
      <c r="B6" s="58" t="s">
        <v>52</v>
      </c>
      <c r="C6" s="71" t="s">
        <v>286</v>
      </c>
      <c r="D6" s="58" t="s">
        <v>54</v>
      </c>
      <c r="E6" s="58" t="s">
        <v>287</v>
      </c>
      <c r="F6" s="58" t="s">
        <v>288</v>
      </c>
      <c r="G6" s="61" t="s">
        <v>25</v>
      </c>
      <c r="H6" s="61" t="s">
        <v>262</v>
      </c>
      <c r="I6" s="62" t="s">
        <v>47</v>
      </c>
      <c r="J6" s="58" t="s">
        <v>263</v>
      </c>
      <c r="K6" s="30" t="s">
        <v>289</v>
      </c>
      <c r="L6" s="41" t="s">
        <v>290</v>
      </c>
      <c r="M6" s="30" t="s">
        <v>50</v>
      </c>
      <c r="N6" s="5">
        <f t="shared" si="0"/>
        <v>46173</v>
      </c>
      <c r="O6" s="5" t="str">
        <f t="shared" si="1"/>
        <v/>
      </c>
      <c r="P6" s="5">
        <f t="shared" si="2"/>
        <v>1</v>
      </c>
    </row>
    <row r="7" spans="1:16" ht="28.8" x14ac:dyDescent="0.3">
      <c r="A7" s="58" t="s">
        <v>291</v>
      </c>
      <c r="B7" s="58" t="s">
        <v>129</v>
      </c>
      <c r="C7" s="71" t="s">
        <v>292</v>
      </c>
      <c r="D7" s="58" t="s">
        <v>293</v>
      </c>
      <c r="E7" s="58" t="s">
        <v>45</v>
      </c>
      <c r="F7" s="58" t="s">
        <v>294</v>
      </c>
      <c r="G7" s="61">
        <v>46113</v>
      </c>
      <c r="H7" s="61" t="s">
        <v>262</v>
      </c>
      <c r="I7" s="58" t="s">
        <v>64</v>
      </c>
      <c r="J7" s="58" t="s">
        <v>263</v>
      </c>
      <c r="K7" s="30" t="s">
        <v>295</v>
      </c>
      <c r="L7" s="30" t="s">
        <v>296</v>
      </c>
      <c r="M7" s="30" t="s">
        <v>50</v>
      </c>
      <c r="N7" s="5">
        <f t="shared" si="0"/>
        <v>46142</v>
      </c>
      <c r="O7" s="5" t="str">
        <f t="shared" si="1"/>
        <v/>
      </c>
      <c r="P7" s="5">
        <f t="shared" si="2"/>
        <v>1</v>
      </c>
    </row>
    <row r="8" spans="1:16" ht="28.8" x14ac:dyDescent="0.3">
      <c r="A8" s="58" t="s">
        <v>297</v>
      </c>
      <c r="B8" s="58" t="s">
        <v>52</v>
      </c>
      <c r="C8" s="71" t="s">
        <v>298</v>
      </c>
      <c r="D8" s="58" t="s">
        <v>54</v>
      </c>
      <c r="E8" s="58" t="s">
        <v>45</v>
      </c>
      <c r="F8" s="58" t="s">
        <v>299</v>
      </c>
      <c r="G8" s="61" t="s">
        <v>24</v>
      </c>
      <c r="H8" s="61" t="s">
        <v>262</v>
      </c>
      <c r="I8" s="58" t="s">
        <v>64</v>
      </c>
      <c r="J8" s="58" t="s">
        <v>263</v>
      </c>
      <c r="K8" s="30" t="s">
        <v>300</v>
      </c>
      <c r="L8" s="30" t="s">
        <v>301</v>
      </c>
      <c r="M8" s="30" t="s">
        <v>50</v>
      </c>
      <c r="N8" s="5">
        <f t="shared" si="0"/>
        <v>46142</v>
      </c>
      <c r="O8" s="5" t="str">
        <f t="shared" si="1"/>
        <v/>
      </c>
      <c r="P8" s="5">
        <f t="shared" si="2"/>
        <v>1</v>
      </c>
    </row>
    <row r="9" spans="1:16" ht="28.8" x14ac:dyDescent="0.3">
      <c r="A9" s="58" t="s">
        <v>302</v>
      </c>
      <c r="B9" s="58" t="s">
        <v>52</v>
      </c>
      <c r="C9" s="71" t="s">
        <v>303</v>
      </c>
      <c r="D9" s="58" t="s">
        <v>54</v>
      </c>
      <c r="E9" s="58" t="s">
        <v>45</v>
      </c>
      <c r="F9" s="58" t="s">
        <v>299</v>
      </c>
      <c r="G9" s="61" t="s">
        <v>24</v>
      </c>
      <c r="H9" s="61" t="s">
        <v>262</v>
      </c>
      <c r="I9" s="58" t="s">
        <v>81</v>
      </c>
      <c r="J9" s="58" t="s">
        <v>82</v>
      </c>
      <c r="K9" s="30" t="s">
        <v>304</v>
      </c>
      <c r="L9" s="30" t="s">
        <v>158</v>
      </c>
      <c r="M9" s="30" t="s">
        <v>81</v>
      </c>
      <c r="N9" s="5">
        <f t="shared" si="0"/>
        <v>46142</v>
      </c>
      <c r="O9" s="5">
        <f t="shared" si="1"/>
        <v>46295</v>
      </c>
      <c r="P9" s="5">
        <f t="shared" si="2"/>
        <v>0</v>
      </c>
    </row>
    <row r="10" spans="1:16" ht="28.8" x14ac:dyDescent="0.3">
      <c r="A10" s="58" t="s">
        <v>305</v>
      </c>
      <c r="B10" s="58" t="s">
        <v>52</v>
      </c>
      <c r="C10" s="71" t="s">
        <v>306</v>
      </c>
      <c r="D10" s="58" t="s">
        <v>54</v>
      </c>
      <c r="E10" s="58" t="s">
        <v>45</v>
      </c>
      <c r="F10" s="58" t="s">
        <v>299</v>
      </c>
      <c r="G10" s="61">
        <v>46113</v>
      </c>
      <c r="H10" s="61" t="s">
        <v>262</v>
      </c>
      <c r="I10" s="58" t="s">
        <v>81</v>
      </c>
      <c r="J10" s="58" t="s">
        <v>82</v>
      </c>
      <c r="K10" s="30" t="s">
        <v>307</v>
      </c>
      <c r="L10" s="30" t="s">
        <v>158</v>
      </c>
      <c r="M10" s="30" t="s">
        <v>81</v>
      </c>
      <c r="N10" s="5">
        <f t="shared" si="0"/>
        <v>46142</v>
      </c>
      <c r="O10" s="5">
        <f t="shared" si="1"/>
        <v>46295</v>
      </c>
      <c r="P10" s="5">
        <f t="shared" si="2"/>
        <v>0</v>
      </c>
    </row>
    <row r="11" spans="1:16" ht="28.8" x14ac:dyDescent="0.3">
      <c r="A11" s="63" t="s">
        <v>41</v>
      </c>
      <c r="B11" s="63" t="s">
        <v>42</v>
      </c>
      <c r="C11" s="63" t="s">
        <v>43</v>
      </c>
      <c r="D11" s="63" t="s">
        <v>44</v>
      </c>
      <c r="E11" s="63" t="s">
        <v>45</v>
      </c>
      <c r="F11" s="63" t="s">
        <v>46</v>
      </c>
      <c r="G11" s="64">
        <v>46113</v>
      </c>
      <c r="H11" s="64"/>
      <c r="I11" s="63" t="s">
        <v>47</v>
      </c>
      <c r="J11" s="63"/>
      <c r="K11" s="30" t="s">
        <v>48</v>
      </c>
      <c r="L11" s="30" t="s">
        <v>49</v>
      </c>
      <c r="M11" s="30" t="s">
        <v>50</v>
      </c>
      <c r="N11" s="5">
        <f t="shared" si="0"/>
        <v>46142</v>
      </c>
      <c r="O11" s="5" t="str">
        <f t="shared" si="1"/>
        <v/>
      </c>
      <c r="P11" s="5">
        <f t="shared" si="2"/>
        <v>1</v>
      </c>
    </row>
    <row r="12" spans="1:16" ht="28.8" x14ac:dyDescent="0.3">
      <c r="A12" s="30" t="s">
        <v>51</v>
      </c>
      <c r="B12" s="30" t="s">
        <v>52</v>
      </c>
      <c r="C12" s="30" t="s">
        <v>53</v>
      </c>
      <c r="D12" s="30" t="s">
        <v>54</v>
      </c>
      <c r="E12" s="30" t="s">
        <v>45</v>
      </c>
      <c r="F12" s="30" t="s">
        <v>55</v>
      </c>
      <c r="G12" s="31" t="s">
        <v>25</v>
      </c>
      <c r="H12" s="30" t="s">
        <v>18</v>
      </c>
      <c r="I12" s="30" t="s">
        <v>47</v>
      </c>
      <c r="J12" s="30"/>
      <c r="K12" s="30" t="s">
        <v>56</v>
      </c>
      <c r="L12" s="30" t="s">
        <v>57</v>
      </c>
      <c r="M12" s="30" t="s">
        <v>58</v>
      </c>
      <c r="N12" s="5">
        <f t="shared" si="0"/>
        <v>46173</v>
      </c>
      <c r="O12" s="5" t="str">
        <f t="shared" si="1"/>
        <v/>
      </c>
      <c r="P12" s="5">
        <f t="shared" si="2"/>
        <v>1</v>
      </c>
    </row>
    <row r="13" spans="1:16" ht="28.8" x14ac:dyDescent="0.3">
      <c r="A13" s="30" t="s">
        <v>59</v>
      </c>
      <c r="B13" s="30" t="s">
        <v>42</v>
      </c>
      <c r="C13" s="30" t="s">
        <v>60</v>
      </c>
      <c r="D13" s="30" t="s">
        <v>61</v>
      </c>
      <c r="E13" s="30" t="s">
        <v>62</v>
      </c>
      <c r="F13" s="30" t="s">
        <v>63</v>
      </c>
      <c r="G13" s="30" t="s">
        <v>11</v>
      </c>
      <c r="H13" s="30" t="s">
        <v>24</v>
      </c>
      <c r="I13" s="30" t="s">
        <v>64</v>
      </c>
      <c r="J13" s="30"/>
      <c r="K13" s="30" t="s">
        <v>65</v>
      </c>
      <c r="L13" s="30" t="s">
        <v>66</v>
      </c>
      <c r="M13" s="30" t="s">
        <v>50</v>
      </c>
      <c r="N13" s="5">
        <f t="shared" si="0"/>
        <v>45808</v>
      </c>
      <c r="O13" s="5" t="str">
        <f t="shared" si="1"/>
        <v/>
      </c>
      <c r="P13" s="5">
        <f t="shared" si="2"/>
        <v>1</v>
      </c>
    </row>
    <row r="14" spans="1:16" ht="43.2" x14ac:dyDescent="0.3">
      <c r="A14" s="30" t="s">
        <v>67</v>
      </c>
      <c r="B14" s="30" t="s">
        <v>68</v>
      </c>
      <c r="C14" s="30" t="s">
        <v>69</v>
      </c>
      <c r="D14" s="30" t="s">
        <v>70</v>
      </c>
      <c r="E14" s="30" t="s">
        <v>45</v>
      </c>
      <c r="F14" s="30" t="s">
        <v>71</v>
      </c>
      <c r="G14" s="30" t="s">
        <v>21</v>
      </c>
      <c r="H14" s="30" t="s">
        <v>22</v>
      </c>
      <c r="I14" s="30" t="s">
        <v>64</v>
      </c>
      <c r="J14" s="30"/>
      <c r="K14" s="30" t="s">
        <v>72</v>
      </c>
      <c r="L14" s="30" t="s">
        <v>73</v>
      </c>
      <c r="M14" s="30" t="s">
        <v>74</v>
      </c>
      <c r="N14" s="5">
        <f t="shared" si="0"/>
        <v>46053</v>
      </c>
      <c r="O14" s="5" t="str">
        <f t="shared" si="1"/>
        <v/>
      </c>
      <c r="P14" s="5">
        <f t="shared" si="2"/>
        <v>1</v>
      </c>
    </row>
    <row r="15" spans="1:16" ht="28.8" x14ac:dyDescent="0.3">
      <c r="A15" s="30" t="s">
        <v>67</v>
      </c>
      <c r="B15" s="30" t="s">
        <v>68</v>
      </c>
      <c r="C15" s="30" t="s">
        <v>308</v>
      </c>
      <c r="D15" s="30" t="s">
        <v>70</v>
      </c>
      <c r="E15" s="30" t="s">
        <v>45</v>
      </c>
      <c r="F15" s="30" t="s">
        <v>309</v>
      </c>
      <c r="G15" s="30" t="s">
        <v>21</v>
      </c>
      <c r="H15" s="31" t="s">
        <v>262</v>
      </c>
      <c r="I15" s="30" t="s">
        <v>64</v>
      </c>
      <c r="J15" s="30" t="s">
        <v>263</v>
      </c>
      <c r="K15" s="30" t="s">
        <v>310</v>
      </c>
      <c r="L15" s="30" t="s">
        <v>311</v>
      </c>
      <c r="M15" s="30" t="s">
        <v>50</v>
      </c>
      <c r="N15" s="5">
        <f t="shared" si="0"/>
        <v>46053</v>
      </c>
      <c r="O15" s="5" t="str">
        <f t="shared" si="1"/>
        <v/>
      </c>
      <c r="P15" s="5">
        <f t="shared" si="2"/>
        <v>1</v>
      </c>
    </row>
    <row r="16" spans="1:16" ht="28.8" x14ac:dyDescent="0.3">
      <c r="A16" s="32" t="s">
        <v>312</v>
      </c>
      <c r="B16" s="32" t="s">
        <v>313</v>
      </c>
      <c r="C16" s="32" t="s">
        <v>314</v>
      </c>
      <c r="D16" s="32" t="s">
        <v>70</v>
      </c>
      <c r="E16" s="32" t="s">
        <v>315</v>
      </c>
      <c r="F16" s="32" t="s">
        <v>316</v>
      </c>
      <c r="G16" s="32" t="s">
        <v>21</v>
      </c>
      <c r="H16" s="35" t="s">
        <v>262</v>
      </c>
      <c r="I16" s="32" t="s">
        <v>64</v>
      </c>
      <c r="J16" s="32" t="s">
        <v>263</v>
      </c>
      <c r="K16" s="30" t="s">
        <v>310</v>
      </c>
      <c r="L16" s="30" t="s">
        <v>317</v>
      </c>
      <c r="M16" s="30" t="s">
        <v>50</v>
      </c>
      <c r="N16" s="5">
        <f t="shared" si="0"/>
        <v>46053</v>
      </c>
      <c r="O16" s="5" t="str">
        <f t="shared" si="1"/>
        <v/>
      </c>
      <c r="P16" s="5">
        <f t="shared" si="2"/>
        <v>1</v>
      </c>
    </row>
    <row r="17" spans="1:16" ht="43.2" x14ac:dyDescent="0.3">
      <c r="A17" s="32" t="s">
        <v>318</v>
      </c>
      <c r="B17" s="32" t="s">
        <v>319</v>
      </c>
      <c r="C17" s="32" t="s">
        <v>320</v>
      </c>
      <c r="D17" s="32" t="s">
        <v>321</v>
      </c>
      <c r="E17" s="32" t="s">
        <v>45</v>
      </c>
      <c r="F17" s="32" t="s">
        <v>322</v>
      </c>
      <c r="G17" s="32" t="s">
        <v>262</v>
      </c>
      <c r="H17" s="35" t="s">
        <v>262</v>
      </c>
      <c r="I17" s="32" t="s">
        <v>64</v>
      </c>
      <c r="J17" s="32" t="s">
        <v>263</v>
      </c>
      <c r="K17" s="30" t="s">
        <v>323</v>
      </c>
      <c r="L17" s="30" t="s">
        <v>324</v>
      </c>
      <c r="M17" s="30" t="s">
        <v>50</v>
      </c>
      <c r="N17" s="5">
        <f>IFERROR(EOMONTH(G17,0),IFERROR(EOMONTH(DATEVALUE("1 "&amp;G17),0),""))</f>
        <v>46295</v>
      </c>
      <c r="O17" s="5" t="str">
        <f>IF(LEFT(TRIM(I17),6)="Closed",IFERROR(EOMONTH(H17,0),IFERROR(EOMONTH(DATEVALUE("1 "&amp;H17),0),"")),"")</f>
        <v/>
      </c>
      <c r="P17" s="5">
        <f>IF(OR(LEFT(TRIM(I17),4)="Open",TRIM(I17)="Monitoring",TRIM(I17)="Ongoing"),1,0)</f>
        <v>1</v>
      </c>
    </row>
    <row r="18" spans="1:16" ht="28.8" x14ac:dyDescent="0.3">
      <c r="A18" s="36" t="s">
        <v>75</v>
      </c>
      <c r="B18" s="36" t="s">
        <v>76</v>
      </c>
      <c r="C18" s="36" t="s">
        <v>77</v>
      </c>
      <c r="D18" s="36" t="s">
        <v>78</v>
      </c>
      <c r="E18" s="36" t="s">
        <v>45</v>
      </c>
      <c r="F18" s="36" t="s">
        <v>79</v>
      </c>
      <c r="G18" s="36" t="s">
        <v>80</v>
      </c>
      <c r="H18" s="36" t="s">
        <v>80</v>
      </c>
      <c r="I18" s="36" t="s">
        <v>81</v>
      </c>
      <c r="J18" s="36" t="s">
        <v>82</v>
      </c>
      <c r="K18" s="30"/>
      <c r="L18" s="30"/>
      <c r="M18" s="30"/>
      <c r="N18" s="5">
        <f t="shared" si="0"/>
        <v>45930</v>
      </c>
      <c r="O18" s="5">
        <f t="shared" si="1"/>
        <v>45930</v>
      </c>
      <c r="P18" s="5">
        <f t="shared" si="2"/>
        <v>0</v>
      </c>
    </row>
    <row r="19" spans="1:16" ht="28.8" x14ac:dyDescent="0.3">
      <c r="A19" s="36" t="s">
        <v>83</v>
      </c>
      <c r="B19" s="36" t="s">
        <v>76</v>
      </c>
      <c r="C19" s="36" t="s">
        <v>77</v>
      </c>
      <c r="D19" s="36" t="s">
        <v>78</v>
      </c>
      <c r="E19" s="36" t="s">
        <v>84</v>
      </c>
      <c r="F19" s="36" t="s">
        <v>85</v>
      </c>
      <c r="G19" s="36" t="s">
        <v>11</v>
      </c>
      <c r="H19" s="36" t="s">
        <v>11</v>
      </c>
      <c r="I19" s="36" t="s">
        <v>81</v>
      </c>
      <c r="J19" s="36" t="s">
        <v>82</v>
      </c>
      <c r="K19" s="30"/>
      <c r="L19" s="30"/>
      <c r="M19" s="30"/>
      <c r="N19" s="5">
        <f t="shared" si="0"/>
        <v>45808</v>
      </c>
      <c r="O19" s="5">
        <f t="shared" si="1"/>
        <v>45808</v>
      </c>
      <c r="P19" s="5">
        <f t="shared" si="2"/>
        <v>0</v>
      </c>
    </row>
    <row r="20" spans="1:16" ht="28.8" x14ac:dyDescent="0.3">
      <c r="A20" s="36" t="s">
        <v>86</v>
      </c>
      <c r="B20" s="36" t="s">
        <v>76</v>
      </c>
      <c r="C20" s="36" t="s">
        <v>77</v>
      </c>
      <c r="D20" s="36" t="s">
        <v>78</v>
      </c>
      <c r="E20" s="36" t="s">
        <v>87</v>
      </c>
      <c r="F20" s="36" t="s">
        <v>88</v>
      </c>
      <c r="G20" s="36" t="s">
        <v>11</v>
      </c>
      <c r="H20" s="36" t="s">
        <v>11</v>
      </c>
      <c r="I20" s="36" t="s">
        <v>81</v>
      </c>
      <c r="J20" s="36" t="s">
        <v>82</v>
      </c>
      <c r="K20" s="30"/>
      <c r="L20" s="30"/>
      <c r="M20" s="30"/>
      <c r="N20" s="5">
        <f t="shared" si="0"/>
        <v>45808</v>
      </c>
      <c r="O20" s="5">
        <f t="shared" si="1"/>
        <v>45808</v>
      </c>
      <c r="P20" s="5">
        <f t="shared" si="2"/>
        <v>0</v>
      </c>
    </row>
    <row r="21" spans="1:16" ht="28.8" x14ac:dyDescent="0.3">
      <c r="A21" s="36" t="s">
        <v>89</v>
      </c>
      <c r="B21" s="36" t="s">
        <v>76</v>
      </c>
      <c r="C21" s="36" t="s">
        <v>77</v>
      </c>
      <c r="D21" s="36" t="s">
        <v>78</v>
      </c>
      <c r="E21" s="36" t="s">
        <v>45</v>
      </c>
      <c r="F21" s="36" t="s">
        <v>90</v>
      </c>
      <c r="G21" s="36" t="s">
        <v>11</v>
      </c>
      <c r="H21" s="36" t="s">
        <v>11</v>
      </c>
      <c r="I21" s="36" t="s">
        <v>81</v>
      </c>
      <c r="J21" s="36" t="s">
        <v>82</v>
      </c>
      <c r="K21" s="30"/>
      <c r="L21" s="30"/>
      <c r="M21" s="30"/>
      <c r="N21" s="5">
        <f t="shared" si="0"/>
        <v>45808</v>
      </c>
      <c r="O21" s="5">
        <f t="shared" si="1"/>
        <v>45808</v>
      </c>
      <c r="P21" s="5">
        <f t="shared" si="2"/>
        <v>0</v>
      </c>
    </row>
    <row r="22" spans="1:16" ht="28.8" x14ac:dyDescent="0.3">
      <c r="A22" s="36" t="s">
        <v>91</v>
      </c>
      <c r="B22" s="36" t="s">
        <v>76</v>
      </c>
      <c r="C22" s="36" t="s">
        <v>77</v>
      </c>
      <c r="D22" s="36" t="s">
        <v>78</v>
      </c>
      <c r="E22" s="36" t="s">
        <v>45</v>
      </c>
      <c r="F22" s="36" t="s">
        <v>92</v>
      </c>
      <c r="G22" s="36" t="s">
        <v>11</v>
      </c>
      <c r="H22" s="36" t="s">
        <v>11</v>
      </c>
      <c r="I22" s="36" t="s">
        <v>81</v>
      </c>
      <c r="J22" s="36" t="s">
        <v>82</v>
      </c>
      <c r="K22" s="30"/>
      <c r="L22" s="30"/>
      <c r="M22" s="30"/>
      <c r="N22" s="5">
        <f t="shared" si="0"/>
        <v>45808</v>
      </c>
      <c r="O22" s="5">
        <f t="shared" si="1"/>
        <v>45808</v>
      </c>
      <c r="P22" s="5">
        <f t="shared" si="2"/>
        <v>0</v>
      </c>
    </row>
    <row r="23" spans="1:16" ht="43.2" x14ac:dyDescent="0.3">
      <c r="A23" s="36" t="s">
        <v>93</v>
      </c>
      <c r="B23" s="36" t="s">
        <v>76</v>
      </c>
      <c r="C23" s="36" t="s">
        <v>77</v>
      </c>
      <c r="D23" s="36" t="s">
        <v>78</v>
      </c>
      <c r="E23" s="36" t="s">
        <v>94</v>
      </c>
      <c r="F23" s="36" t="s">
        <v>95</v>
      </c>
      <c r="G23" s="36" t="s">
        <v>21</v>
      </c>
      <c r="H23" s="37">
        <v>46082</v>
      </c>
      <c r="I23" s="36" t="s">
        <v>81</v>
      </c>
      <c r="J23" s="36" t="s">
        <v>82</v>
      </c>
      <c r="K23" s="30" t="s">
        <v>96</v>
      </c>
      <c r="L23" s="30" t="s">
        <v>97</v>
      </c>
      <c r="M23" s="30" t="s">
        <v>98</v>
      </c>
      <c r="N23" s="5">
        <f t="shared" si="0"/>
        <v>46053</v>
      </c>
      <c r="O23" s="5">
        <f t="shared" si="1"/>
        <v>46112</v>
      </c>
      <c r="P23" s="5">
        <f t="shared" si="2"/>
        <v>0</v>
      </c>
    </row>
    <row r="24" spans="1:16" ht="28.8" x14ac:dyDescent="0.3">
      <c r="A24" s="36" t="s">
        <v>99</v>
      </c>
      <c r="B24" s="36" t="s">
        <v>42</v>
      </c>
      <c r="C24" s="36" t="s">
        <v>60</v>
      </c>
      <c r="D24" s="36" t="s">
        <v>44</v>
      </c>
      <c r="E24" s="36" t="s">
        <v>100</v>
      </c>
      <c r="F24" s="36" t="s">
        <v>101</v>
      </c>
      <c r="G24" s="36" t="s">
        <v>13</v>
      </c>
      <c r="H24" s="36" t="s">
        <v>22</v>
      </c>
      <c r="I24" s="36" t="s">
        <v>81</v>
      </c>
      <c r="J24" s="36" t="s">
        <v>82</v>
      </c>
      <c r="K24" s="30"/>
      <c r="L24" s="30"/>
      <c r="M24" s="30"/>
      <c r="N24" s="5">
        <f t="shared" si="0"/>
        <v>45838</v>
      </c>
      <c r="O24" s="5">
        <f t="shared" si="1"/>
        <v>46081</v>
      </c>
      <c r="P24" s="5">
        <f t="shared" si="2"/>
        <v>0</v>
      </c>
    </row>
    <row r="25" spans="1:16" ht="28.8" x14ac:dyDescent="0.3">
      <c r="A25" s="36" t="s">
        <v>102</v>
      </c>
      <c r="B25" s="36" t="s">
        <v>103</v>
      </c>
      <c r="C25" s="36" t="s">
        <v>104</v>
      </c>
      <c r="D25" s="36" t="s">
        <v>105</v>
      </c>
      <c r="E25" s="36" t="s">
        <v>45</v>
      </c>
      <c r="F25" s="36" t="s">
        <v>106</v>
      </c>
      <c r="G25" s="36" t="s">
        <v>80</v>
      </c>
      <c r="H25" s="36" t="s">
        <v>80</v>
      </c>
      <c r="I25" s="36" t="s">
        <v>81</v>
      </c>
      <c r="J25" s="36" t="s">
        <v>82</v>
      </c>
      <c r="K25" s="30"/>
      <c r="L25" s="30"/>
      <c r="M25" s="30"/>
      <c r="N25" s="5">
        <f t="shared" si="0"/>
        <v>45930</v>
      </c>
      <c r="O25" s="5">
        <f t="shared" si="1"/>
        <v>45930</v>
      </c>
      <c r="P25" s="5">
        <f t="shared" si="2"/>
        <v>0</v>
      </c>
    </row>
    <row r="26" spans="1:16" ht="28.8" x14ac:dyDescent="0.3">
      <c r="A26" s="36" t="s">
        <v>107</v>
      </c>
      <c r="B26" s="36" t="s">
        <v>103</v>
      </c>
      <c r="C26" s="36" t="s">
        <v>104</v>
      </c>
      <c r="D26" s="36" t="s">
        <v>105</v>
      </c>
      <c r="E26" s="36" t="s">
        <v>108</v>
      </c>
      <c r="F26" s="36" t="s">
        <v>109</v>
      </c>
      <c r="G26" s="36" t="s">
        <v>19</v>
      </c>
      <c r="H26" s="36" t="s">
        <v>19</v>
      </c>
      <c r="I26" s="36" t="s">
        <v>81</v>
      </c>
      <c r="J26" s="36" t="s">
        <v>82</v>
      </c>
      <c r="K26" s="30"/>
      <c r="L26" s="30"/>
      <c r="M26" s="30"/>
      <c r="N26" s="5">
        <f t="shared" si="0"/>
        <v>45991</v>
      </c>
      <c r="O26" s="5">
        <f t="shared" si="1"/>
        <v>45991</v>
      </c>
      <c r="P26" s="5">
        <f t="shared" si="2"/>
        <v>0</v>
      </c>
    </row>
    <row r="27" spans="1:16" ht="43.2" x14ac:dyDescent="0.3">
      <c r="A27" s="36" t="s">
        <v>110</v>
      </c>
      <c r="B27" s="36" t="s">
        <v>111</v>
      </c>
      <c r="C27" s="36" t="s">
        <v>112</v>
      </c>
      <c r="D27" s="36" t="s">
        <v>113</v>
      </c>
      <c r="E27" s="36" t="s">
        <v>114</v>
      </c>
      <c r="F27" s="36" t="s">
        <v>115</v>
      </c>
      <c r="G27" s="36" t="s">
        <v>22</v>
      </c>
      <c r="H27" s="37">
        <v>46113</v>
      </c>
      <c r="I27" s="36" t="s">
        <v>81</v>
      </c>
      <c r="J27" s="36" t="s">
        <v>82</v>
      </c>
      <c r="K27" s="30"/>
      <c r="L27" s="30"/>
      <c r="M27" s="30"/>
      <c r="N27" s="5">
        <f t="shared" si="0"/>
        <v>46081</v>
      </c>
      <c r="O27" s="5">
        <f t="shared" si="1"/>
        <v>46142</v>
      </c>
      <c r="P27" s="5">
        <f t="shared" si="2"/>
        <v>0</v>
      </c>
    </row>
    <row r="28" spans="1:16" ht="43.2" x14ac:dyDescent="0.3">
      <c r="A28" s="36" t="s">
        <v>116</v>
      </c>
      <c r="B28" s="36" t="s">
        <v>111</v>
      </c>
      <c r="C28" s="36" t="s">
        <v>112</v>
      </c>
      <c r="D28" s="36" t="s">
        <v>113</v>
      </c>
      <c r="E28" s="36" t="s">
        <v>117</v>
      </c>
      <c r="F28" s="36" t="s">
        <v>118</v>
      </c>
      <c r="G28" s="36" t="s">
        <v>21</v>
      </c>
      <c r="H28" s="37">
        <v>46113</v>
      </c>
      <c r="I28" s="36" t="s">
        <v>81</v>
      </c>
      <c r="J28" s="36" t="s">
        <v>82</v>
      </c>
      <c r="K28" s="30"/>
      <c r="L28" s="30"/>
      <c r="M28" s="30"/>
      <c r="N28" s="5">
        <f t="shared" si="0"/>
        <v>46053</v>
      </c>
      <c r="O28" s="5">
        <f t="shared" si="1"/>
        <v>46142</v>
      </c>
      <c r="P28" s="5">
        <f t="shared" si="2"/>
        <v>0</v>
      </c>
    </row>
    <row r="29" spans="1:16" ht="28.8" x14ac:dyDescent="0.3">
      <c r="A29" s="36" t="s">
        <v>119</v>
      </c>
      <c r="B29" s="36" t="s">
        <v>120</v>
      </c>
      <c r="C29" s="36" t="s">
        <v>121</v>
      </c>
      <c r="D29" s="36" t="s">
        <v>122</v>
      </c>
      <c r="E29" s="36" t="s">
        <v>123</v>
      </c>
      <c r="F29" s="36" t="s">
        <v>124</v>
      </c>
      <c r="G29" s="36" t="s">
        <v>21</v>
      </c>
      <c r="H29" s="36" t="s">
        <v>22</v>
      </c>
      <c r="I29" s="36" t="s">
        <v>81</v>
      </c>
      <c r="J29" s="36" t="s">
        <v>82</v>
      </c>
      <c r="K29" s="30"/>
      <c r="L29" s="30"/>
      <c r="M29" s="30"/>
      <c r="N29" s="5">
        <f t="shared" si="0"/>
        <v>46053</v>
      </c>
      <c r="O29" s="5">
        <f t="shared" si="1"/>
        <v>46081</v>
      </c>
      <c r="P29" s="5">
        <f t="shared" si="2"/>
        <v>0</v>
      </c>
    </row>
    <row r="30" spans="1:16" ht="28.8" x14ac:dyDescent="0.3">
      <c r="A30" s="36" t="s">
        <v>125</v>
      </c>
      <c r="B30" s="36" t="s">
        <v>120</v>
      </c>
      <c r="C30" s="36" t="s">
        <v>121</v>
      </c>
      <c r="D30" s="36" t="s">
        <v>122</v>
      </c>
      <c r="E30" s="36" t="s">
        <v>126</v>
      </c>
      <c r="F30" s="36" t="s">
        <v>127</v>
      </c>
      <c r="G30" s="36" t="s">
        <v>18</v>
      </c>
      <c r="H30" s="36" t="s">
        <v>22</v>
      </c>
      <c r="I30" s="36" t="s">
        <v>81</v>
      </c>
      <c r="J30" s="36" t="s">
        <v>82</v>
      </c>
      <c r="K30" s="30"/>
      <c r="L30" s="30"/>
      <c r="M30" s="30"/>
      <c r="N30" s="5">
        <f t="shared" si="0"/>
        <v>45961</v>
      </c>
      <c r="O30" s="5">
        <f t="shared" si="1"/>
        <v>46081</v>
      </c>
      <c r="P30" s="5">
        <f t="shared" si="2"/>
        <v>0</v>
      </c>
    </row>
    <row r="31" spans="1:16" ht="28.8" x14ac:dyDescent="0.3">
      <c r="A31" s="36" t="s">
        <v>128</v>
      </c>
      <c r="B31" s="36" t="s">
        <v>129</v>
      </c>
      <c r="C31" s="36" t="s">
        <v>130</v>
      </c>
      <c r="D31" s="36" t="s">
        <v>131</v>
      </c>
      <c r="E31" s="36" t="s">
        <v>132</v>
      </c>
      <c r="F31" s="36" t="s">
        <v>133</v>
      </c>
      <c r="G31" s="36" t="s">
        <v>22</v>
      </c>
      <c r="H31" s="36" t="s">
        <v>22</v>
      </c>
      <c r="I31" s="36" t="s">
        <v>81</v>
      </c>
      <c r="J31" s="36" t="s">
        <v>82</v>
      </c>
      <c r="K31" s="30"/>
      <c r="L31" s="30"/>
      <c r="M31" s="30"/>
      <c r="N31" s="5">
        <f t="shared" si="0"/>
        <v>46081</v>
      </c>
      <c r="O31" s="5">
        <f t="shared" si="1"/>
        <v>46081</v>
      </c>
      <c r="P31" s="5">
        <f t="shared" si="2"/>
        <v>0</v>
      </c>
    </row>
    <row r="32" spans="1:16" ht="28.8" x14ac:dyDescent="0.3">
      <c r="A32" s="36" t="s">
        <v>99</v>
      </c>
      <c r="B32" s="36" t="s">
        <v>129</v>
      </c>
      <c r="C32" s="36" t="s">
        <v>134</v>
      </c>
      <c r="D32" s="36" t="s">
        <v>131</v>
      </c>
      <c r="E32" s="36" t="s">
        <v>135</v>
      </c>
      <c r="F32" s="36" t="s">
        <v>136</v>
      </c>
      <c r="G32" s="36" t="s">
        <v>22</v>
      </c>
      <c r="H32" s="36" t="s">
        <v>22</v>
      </c>
      <c r="I32" s="36" t="s">
        <v>81</v>
      </c>
      <c r="J32" s="36" t="s">
        <v>82</v>
      </c>
      <c r="K32" s="30"/>
      <c r="L32" s="30"/>
      <c r="M32" s="30"/>
      <c r="N32" s="5">
        <f t="shared" si="0"/>
        <v>46081</v>
      </c>
      <c r="O32" s="5">
        <f t="shared" si="1"/>
        <v>46081</v>
      </c>
      <c r="P32" s="5">
        <f t="shared" si="2"/>
        <v>0</v>
      </c>
    </row>
    <row r="33" spans="1:16" ht="28.8" x14ac:dyDescent="0.3">
      <c r="A33" s="36" t="s">
        <v>137</v>
      </c>
      <c r="B33" s="36" t="s">
        <v>138</v>
      </c>
      <c r="C33" s="36" t="s">
        <v>139</v>
      </c>
      <c r="D33" s="36" t="s">
        <v>140</v>
      </c>
      <c r="E33" s="36" t="s">
        <v>141</v>
      </c>
      <c r="F33" s="36" t="s">
        <v>142</v>
      </c>
      <c r="G33" s="36" t="s">
        <v>13</v>
      </c>
      <c r="H33" s="36" t="s">
        <v>21</v>
      </c>
      <c r="I33" s="36" t="s">
        <v>81</v>
      </c>
      <c r="J33" s="36" t="s">
        <v>82</v>
      </c>
      <c r="K33" s="30"/>
      <c r="L33" s="30"/>
      <c r="M33" s="30"/>
      <c r="N33" s="5">
        <f t="shared" si="0"/>
        <v>45838</v>
      </c>
      <c r="O33" s="5">
        <f t="shared" si="1"/>
        <v>46053</v>
      </c>
      <c r="P33" s="5">
        <f t="shared" si="2"/>
        <v>0</v>
      </c>
    </row>
    <row r="34" spans="1:16" ht="28.8" x14ac:dyDescent="0.3">
      <c r="A34" s="36" t="s">
        <v>143</v>
      </c>
      <c r="B34" s="36" t="s">
        <v>103</v>
      </c>
      <c r="C34" s="36" t="s">
        <v>104</v>
      </c>
      <c r="D34" s="36" t="s">
        <v>144</v>
      </c>
      <c r="E34" s="36" t="s">
        <v>145</v>
      </c>
      <c r="F34" s="36" t="s">
        <v>146</v>
      </c>
      <c r="G34" s="36" t="s">
        <v>21</v>
      </c>
      <c r="H34" s="36" t="s">
        <v>22</v>
      </c>
      <c r="I34" s="36" t="s">
        <v>81</v>
      </c>
      <c r="J34" s="36" t="s">
        <v>82</v>
      </c>
      <c r="K34" s="30"/>
      <c r="L34" s="30"/>
      <c r="M34" s="30"/>
      <c r="N34" s="5">
        <f t="shared" si="0"/>
        <v>46053</v>
      </c>
      <c r="O34" s="5">
        <f t="shared" si="1"/>
        <v>46081</v>
      </c>
      <c r="P34" s="5">
        <f t="shared" si="2"/>
        <v>0</v>
      </c>
    </row>
    <row r="35" spans="1:16" ht="28.8" x14ac:dyDescent="0.3">
      <c r="A35" s="36" t="s">
        <v>147</v>
      </c>
      <c r="B35" s="36" t="s">
        <v>138</v>
      </c>
      <c r="C35" s="36" t="s">
        <v>139</v>
      </c>
      <c r="D35" s="36" t="s">
        <v>148</v>
      </c>
      <c r="E35" s="36" t="s">
        <v>149</v>
      </c>
      <c r="F35" s="36" t="s">
        <v>150</v>
      </c>
      <c r="G35" s="36" t="s">
        <v>21</v>
      </c>
      <c r="H35" s="36" t="s">
        <v>21</v>
      </c>
      <c r="I35" s="36" t="s">
        <v>81</v>
      </c>
      <c r="J35" s="36" t="s">
        <v>82</v>
      </c>
      <c r="K35" s="30"/>
      <c r="L35" s="30"/>
      <c r="M35" s="30"/>
      <c r="N35" s="5">
        <f t="shared" si="0"/>
        <v>46053</v>
      </c>
      <c r="O35" s="5">
        <f t="shared" si="1"/>
        <v>46053</v>
      </c>
      <c r="P35" s="5">
        <f t="shared" si="2"/>
        <v>0</v>
      </c>
    </row>
    <row r="36" spans="1:16" ht="28.8" x14ac:dyDescent="0.3">
      <c r="A36" s="36" t="s">
        <v>151</v>
      </c>
      <c r="B36" s="36" t="s">
        <v>152</v>
      </c>
      <c r="C36" s="36" t="s">
        <v>153</v>
      </c>
      <c r="D36" s="36" t="s">
        <v>70</v>
      </c>
      <c r="E36" s="36" t="s">
        <v>154</v>
      </c>
      <c r="F36" s="36" t="s">
        <v>155</v>
      </c>
      <c r="G36" s="36" t="s">
        <v>23</v>
      </c>
      <c r="H36" s="38" t="s">
        <v>156</v>
      </c>
      <c r="I36" s="36" t="s">
        <v>81</v>
      </c>
      <c r="J36" s="36" t="s">
        <v>82</v>
      </c>
      <c r="K36" s="30" t="s">
        <v>157</v>
      </c>
      <c r="L36" s="30" t="s">
        <v>158</v>
      </c>
      <c r="M36" s="30" t="s">
        <v>81</v>
      </c>
      <c r="N36" s="5">
        <f t="shared" si="0"/>
        <v>46112</v>
      </c>
      <c r="O36" s="5">
        <f t="shared" si="1"/>
        <v>46234</v>
      </c>
      <c r="P36" s="5">
        <f t="shared" si="2"/>
        <v>0</v>
      </c>
    </row>
    <row r="37" spans="1:16" ht="28.8" x14ac:dyDescent="0.3">
      <c r="A37" s="36" t="s">
        <v>67</v>
      </c>
      <c r="B37" s="36" t="s">
        <v>68</v>
      </c>
      <c r="C37" s="36" t="s">
        <v>159</v>
      </c>
      <c r="D37" s="36" t="s">
        <v>70</v>
      </c>
      <c r="E37" s="36" t="s">
        <v>160</v>
      </c>
      <c r="F37" s="36" t="s">
        <v>161</v>
      </c>
      <c r="G37" s="36" t="s">
        <v>21</v>
      </c>
      <c r="H37" s="36" t="s">
        <v>21</v>
      </c>
      <c r="I37" s="36" t="s">
        <v>81</v>
      </c>
      <c r="J37" s="36" t="s">
        <v>82</v>
      </c>
      <c r="K37" s="30"/>
      <c r="L37" s="30"/>
      <c r="M37" s="30"/>
      <c r="N37" s="5">
        <f t="shared" si="0"/>
        <v>46053</v>
      </c>
      <c r="O37" s="5">
        <f t="shared" si="1"/>
        <v>46053</v>
      </c>
      <c r="P37" s="5">
        <f t="shared" si="2"/>
        <v>0</v>
      </c>
    </row>
    <row r="38" spans="1:16" ht="28.8" x14ac:dyDescent="0.3">
      <c r="A38" s="36" t="s">
        <v>162</v>
      </c>
      <c r="B38" s="36" t="s">
        <v>138</v>
      </c>
      <c r="C38" s="36" t="s">
        <v>139</v>
      </c>
      <c r="D38" s="36" t="s">
        <v>70</v>
      </c>
      <c r="E38" s="36" t="s">
        <v>149</v>
      </c>
      <c r="F38" s="36" t="s">
        <v>163</v>
      </c>
      <c r="G38" s="36" t="s">
        <v>21</v>
      </c>
      <c r="H38" s="36" t="s">
        <v>22</v>
      </c>
      <c r="I38" s="36" t="s">
        <v>81</v>
      </c>
      <c r="J38" s="36" t="s">
        <v>82</v>
      </c>
      <c r="K38" s="30"/>
      <c r="L38" s="30"/>
      <c r="M38" s="30"/>
      <c r="N38" s="5">
        <f t="shared" si="0"/>
        <v>46053</v>
      </c>
      <c r="O38" s="5">
        <f t="shared" si="1"/>
        <v>46081</v>
      </c>
      <c r="P38" s="5">
        <f t="shared" si="2"/>
        <v>0</v>
      </c>
    </row>
    <row r="39" spans="1:16" ht="28.8" x14ac:dyDescent="0.3">
      <c r="A39" s="36" t="s">
        <v>164</v>
      </c>
      <c r="B39" s="36" t="s">
        <v>52</v>
      </c>
      <c r="C39" s="36" t="s">
        <v>165</v>
      </c>
      <c r="D39" s="36" t="s">
        <v>54</v>
      </c>
      <c r="E39" s="36" t="s">
        <v>45</v>
      </c>
      <c r="F39" s="36" t="s">
        <v>166</v>
      </c>
      <c r="G39" s="36" t="s">
        <v>22</v>
      </c>
      <c r="H39" s="37">
        <v>46082</v>
      </c>
      <c r="I39" s="36" t="s">
        <v>81</v>
      </c>
      <c r="J39" s="36" t="s">
        <v>82</v>
      </c>
      <c r="K39" s="30"/>
      <c r="L39" s="30"/>
      <c r="M39" s="30"/>
      <c r="N39" s="5">
        <f t="shared" si="0"/>
        <v>46081</v>
      </c>
      <c r="O39" s="5">
        <f t="shared" si="1"/>
        <v>46112</v>
      </c>
      <c r="P39" s="5">
        <f t="shared" si="2"/>
        <v>0</v>
      </c>
    </row>
    <row r="40" spans="1:16" ht="28.8" x14ac:dyDescent="0.3">
      <c r="A40" s="36" t="s">
        <v>167</v>
      </c>
      <c r="B40" s="36" t="s">
        <v>168</v>
      </c>
      <c r="C40" s="36" t="s">
        <v>169</v>
      </c>
      <c r="D40" s="36" t="s">
        <v>170</v>
      </c>
      <c r="E40" s="36" t="s">
        <v>171</v>
      </c>
      <c r="F40" s="36" t="s">
        <v>172</v>
      </c>
      <c r="G40" s="37">
        <v>45839</v>
      </c>
      <c r="H40" s="36" t="s">
        <v>21</v>
      </c>
      <c r="I40" s="36" t="s">
        <v>81</v>
      </c>
      <c r="J40" s="36" t="s">
        <v>82</v>
      </c>
      <c r="K40" s="30"/>
      <c r="L40" s="30"/>
      <c r="M40" s="30"/>
      <c r="N40" s="5">
        <f t="shared" si="0"/>
        <v>45869</v>
      </c>
      <c r="O40" s="5">
        <f t="shared" si="1"/>
        <v>46053</v>
      </c>
      <c r="P40" s="5">
        <f t="shared" si="2"/>
        <v>0</v>
      </c>
    </row>
    <row r="41" spans="1:16" ht="28.8" x14ac:dyDescent="0.3">
      <c r="A41" s="36" t="s">
        <v>173</v>
      </c>
      <c r="B41" s="36" t="s">
        <v>120</v>
      </c>
      <c r="C41" s="36" t="s">
        <v>121</v>
      </c>
      <c r="D41" s="36" t="s">
        <v>122</v>
      </c>
      <c r="E41" s="36" t="s">
        <v>126</v>
      </c>
      <c r="F41" s="36" t="s">
        <v>174</v>
      </c>
      <c r="G41" s="36" t="s">
        <v>21</v>
      </c>
      <c r="H41" s="36" t="s">
        <v>21</v>
      </c>
      <c r="I41" s="36" t="s">
        <v>175</v>
      </c>
      <c r="J41" s="36" t="s">
        <v>82</v>
      </c>
      <c r="K41" s="30" t="s">
        <v>176</v>
      </c>
      <c r="L41" s="30" t="s">
        <v>177</v>
      </c>
      <c r="M41" s="30" t="s">
        <v>178</v>
      </c>
    </row>
    <row r="42" spans="1:16" ht="28.8" x14ac:dyDescent="0.3">
      <c r="A42" s="36" t="s">
        <v>179</v>
      </c>
      <c r="B42" s="36" t="s">
        <v>129</v>
      </c>
      <c r="C42" s="36" t="s">
        <v>180</v>
      </c>
      <c r="D42" s="36" t="s">
        <v>131</v>
      </c>
      <c r="E42" s="36" t="s">
        <v>181</v>
      </c>
      <c r="F42" s="36" t="s">
        <v>182</v>
      </c>
      <c r="G42" s="36" t="s">
        <v>22</v>
      </c>
      <c r="H42" s="36" t="s">
        <v>22</v>
      </c>
      <c r="I42" s="36" t="s">
        <v>175</v>
      </c>
      <c r="J42" s="36" t="s">
        <v>82</v>
      </c>
      <c r="K42" s="30"/>
      <c r="L42" s="30"/>
      <c r="M42" s="30"/>
    </row>
    <row r="43" spans="1:16" ht="28.8" x14ac:dyDescent="0.3">
      <c r="A43" s="36" t="s">
        <v>183</v>
      </c>
      <c r="B43" s="36" t="s">
        <v>76</v>
      </c>
      <c r="C43" s="36" t="s">
        <v>77</v>
      </c>
      <c r="D43" s="36" t="s">
        <v>78</v>
      </c>
      <c r="E43" s="36" t="s">
        <v>45</v>
      </c>
      <c r="F43" s="36" t="s">
        <v>184</v>
      </c>
      <c r="G43" s="36" t="s">
        <v>22</v>
      </c>
      <c r="H43" s="36" t="s">
        <v>22</v>
      </c>
      <c r="I43" s="36" t="s">
        <v>81</v>
      </c>
      <c r="J43" s="36" t="s">
        <v>82</v>
      </c>
      <c r="K43" s="30" t="s">
        <v>185</v>
      </c>
      <c r="L43" s="30" t="s">
        <v>186</v>
      </c>
      <c r="M43" s="30" t="s">
        <v>81</v>
      </c>
      <c r="N43" s="5">
        <f t="shared" ref="N43:N73" si="3">IFERROR(EOMONTH(G43,0),IFERROR(EOMONTH(DATEVALUE("1 "&amp;G43),0),""))</f>
        <v>46081</v>
      </c>
      <c r="O43" s="5">
        <f t="shared" ref="O43:O73" si="4">IF(LEFT(TRIM(I43),6)="Closed",IFERROR(EOMONTH(H43,0),IFERROR(EOMONTH(DATEVALUE("1 "&amp;H43),0),"")),"")</f>
        <v>46081</v>
      </c>
      <c r="P43" s="5">
        <f t="shared" ref="P43:P73" si="5">IF(OR(LEFT(TRIM(I43),4)="Open",TRIM(I43)="Monitoring",TRIM(I43)="Ongoing"),1,0)</f>
        <v>0</v>
      </c>
    </row>
    <row r="44" spans="1:16" ht="28.8" x14ac:dyDescent="0.3">
      <c r="A44" s="36" t="s">
        <v>187</v>
      </c>
      <c r="B44" s="36" t="s">
        <v>188</v>
      </c>
      <c r="C44" s="36" t="s">
        <v>189</v>
      </c>
      <c r="D44" s="36" t="s">
        <v>190</v>
      </c>
      <c r="E44" s="36" t="s">
        <v>191</v>
      </c>
      <c r="F44" s="36" t="s">
        <v>192</v>
      </c>
      <c r="G44" s="36" t="s">
        <v>21</v>
      </c>
      <c r="H44" s="37">
        <v>46143</v>
      </c>
      <c r="I44" s="36" t="s">
        <v>81</v>
      </c>
      <c r="J44" s="36" t="s">
        <v>82</v>
      </c>
      <c r="K44" s="30" t="s">
        <v>193</v>
      </c>
      <c r="L44" s="30" t="s">
        <v>194</v>
      </c>
      <c r="M44" s="30" t="s">
        <v>81</v>
      </c>
      <c r="N44" s="5">
        <f t="shared" si="3"/>
        <v>46053</v>
      </c>
      <c r="O44" s="5">
        <f t="shared" si="4"/>
        <v>46173</v>
      </c>
      <c r="P44" s="5">
        <f t="shared" si="5"/>
        <v>0</v>
      </c>
    </row>
    <row r="45" spans="1:16" ht="57.6" x14ac:dyDescent="0.3">
      <c r="A45" s="36" t="s">
        <v>195</v>
      </c>
      <c r="B45" s="36" t="s">
        <v>196</v>
      </c>
      <c r="C45" s="36" t="s">
        <v>197</v>
      </c>
      <c r="D45" s="36" t="s">
        <v>198</v>
      </c>
      <c r="E45" s="36" t="s">
        <v>199</v>
      </c>
      <c r="F45" s="36" t="s">
        <v>200</v>
      </c>
      <c r="G45" s="37">
        <v>46082</v>
      </c>
      <c r="H45" s="37">
        <v>46143</v>
      </c>
      <c r="I45" s="36" t="s">
        <v>81</v>
      </c>
      <c r="J45" s="36" t="s">
        <v>82</v>
      </c>
      <c r="K45" s="30" t="s">
        <v>201</v>
      </c>
      <c r="L45" s="30" t="s">
        <v>158</v>
      </c>
      <c r="M45" s="30" t="s">
        <v>81</v>
      </c>
      <c r="N45" s="5">
        <f t="shared" si="3"/>
        <v>46112</v>
      </c>
      <c r="O45" s="5">
        <f t="shared" si="4"/>
        <v>46173</v>
      </c>
      <c r="P45" s="5">
        <f t="shared" si="5"/>
        <v>0</v>
      </c>
    </row>
    <row r="46" spans="1:16" ht="43.2" x14ac:dyDescent="0.3">
      <c r="A46" s="36" t="s">
        <v>202</v>
      </c>
      <c r="B46" s="36" t="s">
        <v>111</v>
      </c>
      <c r="C46" s="36" t="s">
        <v>203</v>
      </c>
      <c r="D46" s="36" t="s">
        <v>54</v>
      </c>
      <c r="E46" s="36" t="s">
        <v>45</v>
      </c>
      <c r="F46" s="36" t="s">
        <v>204</v>
      </c>
      <c r="G46" s="37">
        <v>46113</v>
      </c>
      <c r="H46" s="37" t="s">
        <v>156</v>
      </c>
      <c r="I46" s="36" t="s">
        <v>81</v>
      </c>
      <c r="J46" s="36" t="s">
        <v>82</v>
      </c>
      <c r="K46" s="30" t="s">
        <v>205</v>
      </c>
      <c r="L46" s="30" t="s">
        <v>206</v>
      </c>
      <c r="M46" s="30" t="s">
        <v>50</v>
      </c>
      <c r="N46" s="5">
        <f t="shared" si="3"/>
        <v>46142</v>
      </c>
      <c r="O46" s="5">
        <f t="shared" si="4"/>
        <v>46234</v>
      </c>
      <c r="P46" s="5">
        <f t="shared" si="5"/>
        <v>0</v>
      </c>
    </row>
    <row r="47" spans="1:16" ht="72" x14ac:dyDescent="0.3">
      <c r="A47" s="36" t="s">
        <v>207</v>
      </c>
      <c r="B47" s="36" t="s">
        <v>52</v>
      </c>
      <c r="C47" s="36" t="s">
        <v>208</v>
      </c>
      <c r="D47" s="36" t="s">
        <v>54</v>
      </c>
      <c r="E47" s="36" t="s">
        <v>45</v>
      </c>
      <c r="F47" s="36" t="s">
        <v>209</v>
      </c>
      <c r="G47" s="37">
        <v>46143</v>
      </c>
      <c r="H47" s="37">
        <v>46143</v>
      </c>
      <c r="I47" s="36" t="s">
        <v>81</v>
      </c>
      <c r="J47" s="36" t="s">
        <v>82</v>
      </c>
      <c r="K47" s="30"/>
      <c r="L47" s="30"/>
      <c r="M47" s="30"/>
      <c r="N47" s="5">
        <f t="shared" si="3"/>
        <v>46173</v>
      </c>
      <c r="O47" s="5">
        <f t="shared" si="4"/>
        <v>46173</v>
      </c>
      <c r="P47" s="5">
        <f t="shared" si="5"/>
        <v>0</v>
      </c>
    </row>
    <row r="48" spans="1:16" ht="28.8" x14ac:dyDescent="0.3">
      <c r="A48" s="36" t="s">
        <v>167</v>
      </c>
      <c r="B48" s="36" t="s">
        <v>168</v>
      </c>
      <c r="C48" s="36" t="s">
        <v>169</v>
      </c>
      <c r="D48" s="36" t="s">
        <v>170</v>
      </c>
      <c r="E48" s="36" t="s">
        <v>45</v>
      </c>
      <c r="F48" s="36" t="s">
        <v>210</v>
      </c>
      <c r="G48" s="36" t="s">
        <v>80</v>
      </c>
      <c r="H48" s="39">
        <v>46143</v>
      </c>
      <c r="I48" s="36" t="s">
        <v>81</v>
      </c>
      <c r="J48" s="36" t="s">
        <v>82</v>
      </c>
      <c r="K48" s="30" t="s">
        <v>211</v>
      </c>
      <c r="L48" s="30" t="s">
        <v>158</v>
      </c>
      <c r="M48" s="30" t="s">
        <v>81</v>
      </c>
      <c r="N48" s="5">
        <f t="shared" si="3"/>
        <v>45930</v>
      </c>
      <c r="O48" s="5">
        <f t="shared" si="4"/>
        <v>46173</v>
      </c>
      <c r="P48" s="5">
        <f t="shared" si="5"/>
        <v>0</v>
      </c>
    </row>
    <row r="49" spans="7:16" x14ac:dyDescent="0.3">
      <c r="G49" s="28"/>
      <c r="H49" s="28"/>
      <c r="N49" s="5">
        <f t="shared" si="3"/>
        <v>31</v>
      </c>
      <c r="O49" s="5" t="str">
        <f t="shared" si="4"/>
        <v/>
      </c>
      <c r="P49" s="5">
        <f t="shared" si="5"/>
        <v>0</v>
      </c>
    </row>
    <row r="50" spans="7:16" x14ac:dyDescent="0.3">
      <c r="G50" s="28"/>
      <c r="H50" s="28"/>
      <c r="N50" s="5">
        <f t="shared" si="3"/>
        <v>31</v>
      </c>
      <c r="O50" s="5" t="str">
        <f t="shared" si="4"/>
        <v/>
      </c>
      <c r="P50" s="5">
        <f t="shared" si="5"/>
        <v>0</v>
      </c>
    </row>
    <row r="51" spans="7:16" x14ac:dyDescent="0.3">
      <c r="G51" s="28"/>
      <c r="H51" s="28"/>
      <c r="N51" s="5">
        <f t="shared" si="3"/>
        <v>31</v>
      </c>
      <c r="O51" s="5" t="str">
        <f t="shared" si="4"/>
        <v/>
      </c>
      <c r="P51" s="5">
        <f t="shared" si="5"/>
        <v>0</v>
      </c>
    </row>
    <row r="52" spans="7:16" x14ac:dyDescent="0.3">
      <c r="G52" s="28"/>
      <c r="H52" s="28"/>
      <c r="N52" s="5">
        <f t="shared" si="3"/>
        <v>31</v>
      </c>
      <c r="O52" s="5" t="str">
        <f t="shared" si="4"/>
        <v/>
      </c>
      <c r="P52" s="5">
        <f t="shared" si="5"/>
        <v>0</v>
      </c>
    </row>
    <row r="53" spans="7:16" x14ac:dyDescent="0.3">
      <c r="G53" s="28"/>
      <c r="H53" s="28"/>
      <c r="N53" s="5">
        <f t="shared" si="3"/>
        <v>31</v>
      </c>
      <c r="O53" s="5" t="str">
        <f t="shared" si="4"/>
        <v/>
      </c>
      <c r="P53" s="5">
        <f t="shared" si="5"/>
        <v>0</v>
      </c>
    </row>
    <row r="54" spans="7:16" x14ac:dyDescent="0.3">
      <c r="G54" s="28"/>
      <c r="H54" s="28"/>
      <c r="N54" s="5">
        <f t="shared" si="3"/>
        <v>31</v>
      </c>
      <c r="O54" s="5" t="str">
        <f t="shared" si="4"/>
        <v/>
      </c>
      <c r="P54" s="5">
        <f t="shared" si="5"/>
        <v>0</v>
      </c>
    </row>
    <row r="55" spans="7:16" x14ac:dyDescent="0.3">
      <c r="G55" s="28"/>
      <c r="H55" s="28"/>
      <c r="N55" s="5">
        <f t="shared" si="3"/>
        <v>31</v>
      </c>
      <c r="O55" s="5" t="str">
        <f t="shared" si="4"/>
        <v/>
      </c>
      <c r="P55" s="5">
        <f t="shared" si="5"/>
        <v>0</v>
      </c>
    </row>
    <row r="56" spans="7:16" x14ac:dyDescent="0.3">
      <c r="G56" s="28"/>
      <c r="H56" s="28"/>
      <c r="N56" s="5">
        <f t="shared" si="3"/>
        <v>31</v>
      </c>
      <c r="O56" s="5" t="str">
        <f t="shared" si="4"/>
        <v/>
      </c>
      <c r="P56" s="5">
        <f t="shared" si="5"/>
        <v>0</v>
      </c>
    </row>
    <row r="57" spans="7:16" x14ac:dyDescent="0.3">
      <c r="G57" s="28"/>
      <c r="H57" s="28"/>
      <c r="N57" s="5">
        <f t="shared" si="3"/>
        <v>31</v>
      </c>
      <c r="O57" s="5" t="str">
        <f t="shared" si="4"/>
        <v/>
      </c>
      <c r="P57" s="5">
        <f t="shared" si="5"/>
        <v>0</v>
      </c>
    </row>
    <row r="58" spans="7:16" x14ac:dyDescent="0.3">
      <c r="G58" s="28"/>
      <c r="H58" s="28"/>
      <c r="N58" s="5">
        <f t="shared" si="3"/>
        <v>31</v>
      </c>
      <c r="O58" s="5" t="str">
        <f t="shared" si="4"/>
        <v/>
      </c>
      <c r="P58" s="5">
        <f t="shared" si="5"/>
        <v>0</v>
      </c>
    </row>
    <row r="59" spans="7:16" x14ac:dyDescent="0.3">
      <c r="G59" s="28"/>
      <c r="H59" s="28"/>
      <c r="N59" s="5">
        <f t="shared" si="3"/>
        <v>31</v>
      </c>
      <c r="O59" s="5" t="str">
        <f t="shared" si="4"/>
        <v/>
      </c>
      <c r="P59" s="5">
        <f t="shared" si="5"/>
        <v>0</v>
      </c>
    </row>
    <row r="60" spans="7:16" x14ac:dyDescent="0.3">
      <c r="G60" s="28"/>
      <c r="H60" s="28"/>
      <c r="N60" s="5">
        <f t="shared" si="3"/>
        <v>31</v>
      </c>
      <c r="O60" s="5" t="str">
        <f t="shared" si="4"/>
        <v/>
      </c>
      <c r="P60" s="5">
        <f t="shared" si="5"/>
        <v>0</v>
      </c>
    </row>
    <row r="61" spans="7:16" x14ac:dyDescent="0.3">
      <c r="G61" s="28"/>
      <c r="H61" s="28"/>
      <c r="N61" s="5">
        <f t="shared" si="3"/>
        <v>31</v>
      </c>
      <c r="O61" s="5" t="str">
        <f t="shared" si="4"/>
        <v/>
      </c>
      <c r="P61" s="5">
        <f t="shared" si="5"/>
        <v>0</v>
      </c>
    </row>
    <row r="62" spans="7:16" x14ac:dyDescent="0.3">
      <c r="G62" s="28"/>
      <c r="H62" s="28"/>
      <c r="N62" s="5">
        <f t="shared" si="3"/>
        <v>31</v>
      </c>
      <c r="O62" s="5" t="str">
        <f t="shared" si="4"/>
        <v/>
      </c>
      <c r="P62" s="5">
        <f t="shared" si="5"/>
        <v>0</v>
      </c>
    </row>
    <row r="63" spans="7:16" x14ac:dyDescent="0.3">
      <c r="G63" s="28"/>
      <c r="H63" s="28"/>
      <c r="N63" s="5">
        <f t="shared" si="3"/>
        <v>31</v>
      </c>
      <c r="O63" s="5" t="str">
        <f t="shared" si="4"/>
        <v/>
      </c>
      <c r="P63" s="5">
        <f t="shared" si="5"/>
        <v>0</v>
      </c>
    </row>
    <row r="64" spans="7:16" x14ac:dyDescent="0.3">
      <c r="G64" s="28"/>
      <c r="H64" s="28"/>
      <c r="N64" s="5">
        <f t="shared" si="3"/>
        <v>31</v>
      </c>
      <c r="O64" s="5" t="str">
        <f t="shared" si="4"/>
        <v/>
      </c>
      <c r="P64" s="5">
        <f t="shared" si="5"/>
        <v>0</v>
      </c>
    </row>
    <row r="65" spans="7:16" x14ac:dyDescent="0.3">
      <c r="G65" s="28"/>
      <c r="H65" s="28"/>
      <c r="N65" s="5">
        <f t="shared" si="3"/>
        <v>31</v>
      </c>
      <c r="O65" s="5" t="str">
        <f t="shared" si="4"/>
        <v/>
      </c>
      <c r="P65" s="5">
        <f t="shared" si="5"/>
        <v>0</v>
      </c>
    </row>
    <row r="66" spans="7:16" x14ac:dyDescent="0.3">
      <c r="G66" s="28"/>
      <c r="H66" s="28"/>
      <c r="N66" s="5">
        <f t="shared" si="3"/>
        <v>31</v>
      </c>
      <c r="O66" s="5" t="str">
        <f t="shared" si="4"/>
        <v/>
      </c>
      <c r="P66" s="5">
        <f t="shared" si="5"/>
        <v>0</v>
      </c>
    </row>
    <row r="67" spans="7:16" x14ac:dyDescent="0.3">
      <c r="G67" s="28"/>
      <c r="H67" s="28"/>
      <c r="N67" s="5">
        <f t="shared" si="3"/>
        <v>31</v>
      </c>
      <c r="O67" s="5" t="str">
        <f t="shared" si="4"/>
        <v/>
      </c>
      <c r="P67" s="5">
        <f t="shared" si="5"/>
        <v>0</v>
      </c>
    </row>
    <row r="68" spans="7:16" x14ac:dyDescent="0.3">
      <c r="G68" s="28"/>
      <c r="H68" s="28"/>
      <c r="N68" s="5">
        <f t="shared" si="3"/>
        <v>31</v>
      </c>
      <c r="O68" s="5" t="str">
        <f t="shared" si="4"/>
        <v/>
      </c>
      <c r="P68" s="5">
        <f t="shared" si="5"/>
        <v>0</v>
      </c>
    </row>
    <row r="69" spans="7:16" x14ac:dyDescent="0.3">
      <c r="G69" s="28"/>
      <c r="H69" s="28"/>
      <c r="N69" s="5">
        <f t="shared" si="3"/>
        <v>31</v>
      </c>
      <c r="O69" s="5" t="str">
        <f t="shared" si="4"/>
        <v/>
      </c>
      <c r="P69" s="5">
        <f t="shared" si="5"/>
        <v>0</v>
      </c>
    </row>
    <row r="70" spans="7:16" x14ac:dyDescent="0.3">
      <c r="G70" s="28"/>
      <c r="H70" s="28"/>
      <c r="N70" s="5">
        <f t="shared" si="3"/>
        <v>31</v>
      </c>
      <c r="O70" s="5" t="str">
        <f t="shared" si="4"/>
        <v/>
      </c>
      <c r="P70" s="5">
        <f t="shared" si="5"/>
        <v>0</v>
      </c>
    </row>
    <row r="71" spans="7:16" x14ac:dyDescent="0.3">
      <c r="G71" s="28"/>
      <c r="H71" s="28"/>
      <c r="N71" s="5">
        <f t="shared" si="3"/>
        <v>31</v>
      </c>
      <c r="O71" s="5" t="str">
        <f t="shared" si="4"/>
        <v/>
      </c>
      <c r="P71" s="5">
        <f t="shared" si="5"/>
        <v>0</v>
      </c>
    </row>
    <row r="72" spans="7:16" x14ac:dyDescent="0.3">
      <c r="G72" s="28"/>
      <c r="H72" s="28"/>
      <c r="N72" s="5">
        <f t="shared" si="3"/>
        <v>31</v>
      </c>
      <c r="O72" s="5" t="str">
        <f t="shared" si="4"/>
        <v/>
      </c>
      <c r="P72" s="5">
        <f t="shared" si="5"/>
        <v>0</v>
      </c>
    </row>
    <row r="73" spans="7:16" x14ac:dyDescent="0.3">
      <c r="G73" s="28"/>
      <c r="H73" s="28"/>
      <c r="N73" s="5">
        <f t="shared" si="3"/>
        <v>31</v>
      </c>
      <c r="O73" s="5" t="str">
        <f t="shared" si="4"/>
        <v/>
      </c>
      <c r="P73" s="5">
        <f t="shared" si="5"/>
        <v>0</v>
      </c>
    </row>
    <row r="74" spans="7:16" x14ac:dyDescent="0.3">
      <c r="G74" s="28"/>
      <c r="H74" s="28"/>
      <c r="N74" s="5">
        <f t="shared" ref="N74:N100" si="6">IFERROR(EOMONTH(G74,0),IFERROR(EOMONTH(DATEVALUE("1 "&amp;G74),0),""))</f>
        <v>31</v>
      </c>
      <c r="O74" s="5" t="str">
        <f t="shared" ref="O74:O100" si="7">IF(LEFT(TRIM(I74),6)="Closed",IFERROR(EOMONTH(H74,0),IFERROR(EOMONTH(DATEVALUE("1 "&amp;H74),0),"")),"")</f>
        <v/>
      </c>
      <c r="P74" s="5">
        <f t="shared" ref="P74:P100" si="8">IF(OR(LEFT(TRIM(I74),4)="Open",TRIM(I74)="Monitoring",TRIM(I74)="Ongoing"),1,0)</f>
        <v>0</v>
      </c>
    </row>
    <row r="75" spans="7:16" x14ac:dyDescent="0.3">
      <c r="G75" s="28"/>
      <c r="H75" s="28"/>
      <c r="N75" s="5">
        <f t="shared" si="6"/>
        <v>31</v>
      </c>
      <c r="O75" s="5" t="str">
        <f t="shared" si="7"/>
        <v/>
      </c>
      <c r="P75" s="5">
        <f t="shared" si="8"/>
        <v>0</v>
      </c>
    </row>
    <row r="76" spans="7:16" x14ac:dyDescent="0.3">
      <c r="G76" s="28"/>
      <c r="H76" s="28"/>
      <c r="N76" s="5">
        <f t="shared" si="6"/>
        <v>31</v>
      </c>
      <c r="O76" s="5" t="str">
        <f t="shared" si="7"/>
        <v/>
      </c>
      <c r="P76" s="5">
        <f t="shared" si="8"/>
        <v>0</v>
      </c>
    </row>
    <row r="77" spans="7:16" x14ac:dyDescent="0.3">
      <c r="G77" s="28"/>
      <c r="H77" s="28"/>
      <c r="N77" s="5">
        <f t="shared" si="6"/>
        <v>31</v>
      </c>
      <c r="O77" s="5" t="str">
        <f t="shared" si="7"/>
        <v/>
      </c>
      <c r="P77" s="5">
        <f t="shared" si="8"/>
        <v>0</v>
      </c>
    </row>
    <row r="78" spans="7:16" x14ac:dyDescent="0.3">
      <c r="G78" s="28"/>
      <c r="H78" s="28"/>
      <c r="N78" s="5">
        <f t="shared" si="6"/>
        <v>31</v>
      </c>
      <c r="O78" s="5" t="str">
        <f t="shared" si="7"/>
        <v/>
      </c>
      <c r="P78" s="5">
        <f t="shared" si="8"/>
        <v>0</v>
      </c>
    </row>
    <row r="79" spans="7:16" x14ac:dyDescent="0.3">
      <c r="G79" s="28"/>
      <c r="H79" s="28"/>
      <c r="N79" s="5">
        <f t="shared" si="6"/>
        <v>31</v>
      </c>
      <c r="O79" s="5" t="str">
        <f t="shared" si="7"/>
        <v/>
      </c>
      <c r="P79" s="5">
        <f t="shared" si="8"/>
        <v>0</v>
      </c>
    </row>
    <row r="80" spans="7:16" x14ac:dyDescent="0.3">
      <c r="G80" s="28"/>
      <c r="H80" s="28"/>
      <c r="N80" s="5">
        <f t="shared" si="6"/>
        <v>31</v>
      </c>
      <c r="O80" s="5" t="str">
        <f t="shared" si="7"/>
        <v/>
      </c>
      <c r="P80" s="5">
        <f t="shared" si="8"/>
        <v>0</v>
      </c>
    </row>
    <row r="81" spans="7:16" x14ac:dyDescent="0.3">
      <c r="G81" s="28"/>
      <c r="H81" s="28"/>
      <c r="N81" s="5">
        <f t="shared" si="6"/>
        <v>31</v>
      </c>
      <c r="O81" s="5" t="str">
        <f t="shared" si="7"/>
        <v/>
      </c>
      <c r="P81" s="5">
        <f t="shared" si="8"/>
        <v>0</v>
      </c>
    </row>
    <row r="82" spans="7:16" x14ac:dyDescent="0.3">
      <c r="G82" s="28"/>
      <c r="H82" s="28"/>
      <c r="N82" s="5">
        <f t="shared" si="6"/>
        <v>31</v>
      </c>
      <c r="O82" s="5" t="str">
        <f t="shared" si="7"/>
        <v/>
      </c>
      <c r="P82" s="5">
        <f t="shared" si="8"/>
        <v>0</v>
      </c>
    </row>
    <row r="83" spans="7:16" x14ac:dyDescent="0.3">
      <c r="G83" s="28"/>
      <c r="H83" s="28"/>
      <c r="N83" s="5">
        <f t="shared" si="6"/>
        <v>31</v>
      </c>
      <c r="O83" s="5" t="str">
        <f t="shared" si="7"/>
        <v/>
      </c>
      <c r="P83" s="5">
        <f t="shared" si="8"/>
        <v>0</v>
      </c>
    </row>
    <row r="84" spans="7:16" x14ac:dyDescent="0.3">
      <c r="G84" s="28"/>
      <c r="H84" s="28"/>
      <c r="N84" s="5">
        <f t="shared" si="6"/>
        <v>31</v>
      </c>
      <c r="O84" s="5" t="str">
        <f t="shared" si="7"/>
        <v/>
      </c>
      <c r="P84" s="5">
        <f t="shared" si="8"/>
        <v>0</v>
      </c>
    </row>
    <row r="85" spans="7:16" x14ac:dyDescent="0.3">
      <c r="G85" s="28"/>
      <c r="H85" s="28"/>
      <c r="N85" s="5">
        <f t="shared" si="6"/>
        <v>31</v>
      </c>
      <c r="O85" s="5" t="str">
        <f t="shared" si="7"/>
        <v/>
      </c>
      <c r="P85" s="5">
        <f t="shared" si="8"/>
        <v>0</v>
      </c>
    </row>
    <row r="86" spans="7:16" x14ac:dyDescent="0.3">
      <c r="G86" s="28"/>
      <c r="H86" s="28"/>
      <c r="N86" s="5">
        <f t="shared" si="6"/>
        <v>31</v>
      </c>
      <c r="O86" s="5" t="str">
        <f t="shared" si="7"/>
        <v/>
      </c>
      <c r="P86" s="5">
        <f t="shared" si="8"/>
        <v>0</v>
      </c>
    </row>
    <row r="87" spans="7:16" x14ac:dyDescent="0.3">
      <c r="G87" s="28"/>
      <c r="H87" s="28"/>
      <c r="N87" s="5">
        <f t="shared" si="6"/>
        <v>31</v>
      </c>
      <c r="O87" s="5" t="str">
        <f t="shared" si="7"/>
        <v/>
      </c>
      <c r="P87" s="5">
        <f t="shared" si="8"/>
        <v>0</v>
      </c>
    </row>
    <row r="88" spans="7:16" x14ac:dyDescent="0.3">
      <c r="G88" s="28"/>
      <c r="H88" s="28"/>
      <c r="N88" s="5">
        <f t="shared" si="6"/>
        <v>31</v>
      </c>
      <c r="O88" s="5" t="str">
        <f t="shared" si="7"/>
        <v/>
      </c>
      <c r="P88" s="5">
        <f t="shared" si="8"/>
        <v>0</v>
      </c>
    </row>
    <row r="89" spans="7:16" x14ac:dyDescent="0.3">
      <c r="G89" s="28"/>
      <c r="H89" s="28"/>
      <c r="N89" s="5">
        <f t="shared" si="6"/>
        <v>31</v>
      </c>
      <c r="O89" s="5" t="str">
        <f t="shared" si="7"/>
        <v/>
      </c>
      <c r="P89" s="5">
        <f t="shared" si="8"/>
        <v>0</v>
      </c>
    </row>
    <row r="90" spans="7:16" x14ac:dyDescent="0.3">
      <c r="G90" s="28"/>
      <c r="H90" s="28"/>
      <c r="N90" s="5">
        <f t="shared" si="6"/>
        <v>31</v>
      </c>
      <c r="O90" s="5" t="str">
        <f t="shared" si="7"/>
        <v/>
      </c>
      <c r="P90" s="5">
        <f t="shared" si="8"/>
        <v>0</v>
      </c>
    </row>
    <row r="91" spans="7:16" x14ac:dyDescent="0.3">
      <c r="G91" s="28"/>
      <c r="H91" s="28"/>
      <c r="N91" s="5">
        <f t="shared" si="6"/>
        <v>31</v>
      </c>
      <c r="O91" s="5" t="str">
        <f t="shared" si="7"/>
        <v/>
      </c>
      <c r="P91" s="5">
        <f t="shared" si="8"/>
        <v>0</v>
      </c>
    </row>
    <row r="92" spans="7:16" x14ac:dyDescent="0.3">
      <c r="G92" s="28"/>
      <c r="H92" s="28"/>
      <c r="N92" s="5">
        <f t="shared" si="6"/>
        <v>31</v>
      </c>
      <c r="O92" s="5" t="str">
        <f t="shared" si="7"/>
        <v/>
      </c>
      <c r="P92" s="5">
        <f t="shared" si="8"/>
        <v>0</v>
      </c>
    </row>
    <row r="93" spans="7:16" x14ac:dyDescent="0.3">
      <c r="G93" s="28"/>
      <c r="H93" s="28"/>
      <c r="N93" s="5">
        <f t="shared" si="6"/>
        <v>31</v>
      </c>
      <c r="O93" s="5" t="str">
        <f t="shared" si="7"/>
        <v/>
      </c>
      <c r="P93" s="5">
        <f t="shared" si="8"/>
        <v>0</v>
      </c>
    </row>
    <row r="94" spans="7:16" x14ac:dyDescent="0.3">
      <c r="G94" s="28"/>
      <c r="H94" s="28"/>
      <c r="N94" s="5">
        <f t="shared" si="6"/>
        <v>31</v>
      </c>
      <c r="O94" s="5" t="str">
        <f t="shared" si="7"/>
        <v/>
      </c>
      <c r="P94" s="5">
        <f t="shared" si="8"/>
        <v>0</v>
      </c>
    </row>
    <row r="95" spans="7:16" x14ac:dyDescent="0.3">
      <c r="G95" s="28"/>
      <c r="H95" s="28"/>
      <c r="N95" s="5">
        <f t="shared" si="6"/>
        <v>31</v>
      </c>
      <c r="O95" s="5" t="str">
        <f t="shared" si="7"/>
        <v/>
      </c>
      <c r="P95" s="5">
        <f t="shared" si="8"/>
        <v>0</v>
      </c>
    </row>
    <row r="96" spans="7:16" x14ac:dyDescent="0.3">
      <c r="G96" s="28"/>
      <c r="H96" s="28"/>
      <c r="N96" s="5">
        <f t="shared" si="6"/>
        <v>31</v>
      </c>
      <c r="O96" s="5" t="str">
        <f t="shared" si="7"/>
        <v/>
      </c>
      <c r="P96" s="5">
        <f t="shared" si="8"/>
        <v>0</v>
      </c>
    </row>
    <row r="97" spans="7:16" x14ac:dyDescent="0.3">
      <c r="G97" s="28"/>
      <c r="H97" s="28"/>
      <c r="N97" s="5">
        <f t="shared" si="6"/>
        <v>31</v>
      </c>
      <c r="O97" s="5" t="str">
        <f t="shared" si="7"/>
        <v/>
      </c>
      <c r="P97" s="5">
        <f t="shared" si="8"/>
        <v>0</v>
      </c>
    </row>
    <row r="98" spans="7:16" x14ac:dyDescent="0.3">
      <c r="G98" s="28"/>
      <c r="H98" s="28"/>
      <c r="N98" s="5">
        <f t="shared" si="6"/>
        <v>31</v>
      </c>
      <c r="O98" s="5" t="str">
        <f t="shared" si="7"/>
        <v/>
      </c>
      <c r="P98" s="5">
        <f t="shared" si="8"/>
        <v>0</v>
      </c>
    </row>
    <row r="99" spans="7:16" x14ac:dyDescent="0.3">
      <c r="G99" s="28"/>
      <c r="H99" s="28"/>
      <c r="N99" s="5">
        <f t="shared" si="6"/>
        <v>31</v>
      </c>
      <c r="O99" s="5" t="str">
        <f t="shared" si="7"/>
        <v/>
      </c>
      <c r="P99" s="5">
        <f t="shared" si="8"/>
        <v>0</v>
      </c>
    </row>
    <row r="100" spans="7:16" x14ac:dyDescent="0.3">
      <c r="G100" s="28"/>
      <c r="H100" s="28"/>
      <c r="N100" s="5">
        <f t="shared" si="6"/>
        <v>31</v>
      </c>
      <c r="O100" s="5" t="str">
        <f t="shared" si="7"/>
        <v/>
      </c>
      <c r="P100" s="5">
        <f t="shared" si="8"/>
        <v>0</v>
      </c>
    </row>
    <row r="101" spans="7:16" x14ac:dyDescent="0.3">
      <c r="G101" s="28"/>
      <c r="H101" s="28"/>
    </row>
    <row r="102" spans="7:16" x14ac:dyDescent="0.3">
      <c r="G102" s="28"/>
      <c r="H102" s="28"/>
    </row>
    <row r="103" spans="7:16" x14ac:dyDescent="0.3">
      <c r="G103" s="28"/>
      <c r="H103" s="28"/>
    </row>
    <row r="104" spans="7:16" x14ac:dyDescent="0.3">
      <c r="G104" s="28"/>
      <c r="H104" s="28"/>
    </row>
    <row r="105" spans="7:16" x14ac:dyDescent="0.3">
      <c r="G105" s="28"/>
      <c r="H105" s="28"/>
    </row>
    <row r="106" spans="7:16" x14ac:dyDescent="0.3">
      <c r="G106" s="28"/>
      <c r="H106" s="28"/>
    </row>
    <row r="107" spans="7:16" x14ac:dyDescent="0.3">
      <c r="G107" s="28"/>
      <c r="H107" s="28"/>
    </row>
    <row r="108" spans="7:16" x14ac:dyDescent="0.3">
      <c r="G108" s="28"/>
      <c r="H108" s="28"/>
    </row>
    <row r="109" spans="7:16" x14ac:dyDescent="0.3">
      <c r="G109" s="28"/>
      <c r="H109" s="28"/>
    </row>
    <row r="110" spans="7:16" x14ac:dyDescent="0.3">
      <c r="G110" s="28"/>
      <c r="H110" s="28"/>
    </row>
    <row r="111" spans="7:16" x14ac:dyDescent="0.3">
      <c r="G111" s="28"/>
      <c r="H111" s="28"/>
    </row>
    <row r="112" spans="7:16" x14ac:dyDescent="0.3">
      <c r="G112" s="28"/>
      <c r="H112" s="28"/>
    </row>
    <row r="113" spans="7:8" x14ac:dyDescent="0.3">
      <c r="G113" s="28"/>
      <c r="H113" s="28"/>
    </row>
    <row r="114" spans="7:8" x14ac:dyDescent="0.3">
      <c r="G114" s="28"/>
      <c r="H114" s="28"/>
    </row>
    <row r="115" spans="7:8" x14ac:dyDescent="0.3">
      <c r="G115" s="28"/>
      <c r="H115" s="28"/>
    </row>
    <row r="116" spans="7:8" x14ac:dyDescent="0.3">
      <c r="G116" s="28"/>
      <c r="H116" s="28"/>
    </row>
    <row r="117" spans="7:8" x14ac:dyDescent="0.3">
      <c r="G117" s="28"/>
      <c r="H117" s="28"/>
    </row>
    <row r="118" spans="7:8" x14ac:dyDescent="0.3">
      <c r="G118" s="28"/>
      <c r="H118" s="28"/>
    </row>
    <row r="119" spans="7:8" x14ac:dyDescent="0.3">
      <c r="G119" s="28"/>
      <c r="H119" s="28"/>
    </row>
    <row r="120" spans="7:8" x14ac:dyDescent="0.3">
      <c r="G120" s="28"/>
      <c r="H120" s="28"/>
    </row>
    <row r="121" spans="7:8" x14ac:dyDescent="0.3">
      <c r="G121" s="28"/>
      <c r="H121" s="28"/>
    </row>
    <row r="122" spans="7:8" x14ac:dyDescent="0.3">
      <c r="G122" s="28"/>
      <c r="H122" s="28"/>
    </row>
    <row r="123" spans="7:8" x14ac:dyDescent="0.3">
      <c r="G123" s="28"/>
      <c r="H123" s="28"/>
    </row>
    <row r="124" spans="7:8" x14ac:dyDescent="0.3">
      <c r="G124" s="28"/>
      <c r="H124" s="28"/>
    </row>
    <row r="125" spans="7:8" x14ac:dyDescent="0.3">
      <c r="G125" s="28"/>
      <c r="H125" s="28"/>
    </row>
    <row r="126" spans="7:8" x14ac:dyDescent="0.3">
      <c r="G126" s="28"/>
      <c r="H126" s="28"/>
    </row>
    <row r="127" spans="7:8" x14ac:dyDescent="0.3">
      <c r="G127" s="28"/>
      <c r="H127" s="28"/>
    </row>
    <row r="128" spans="7:8" x14ac:dyDescent="0.3">
      <c r="G128" s="28"/>
      <c r="H128" s="28"/>
    </row>
    <row r="129" spans="7:8" x14ac:dyDescent="0.3">
      <c r="G129" s="28"/>
      <c r="H129" s="28"/>
    </row>
    <row r="130" spans="7:8" x14ac:dyDescent="0.3">
      <c r="G130" s="28"/>
      <c r="H130" s="28"/>
    </row>
    <row r="131" spans="7:8" x14ac:dyDescent="0.3">
      <c r="G131" s="28"/>
      <c r="H131" s="28"/>
    </row>
    <row r="132" spans="7:8" x14ac:dyDescent="0.3">
      <c r="G132" s="28"/>
      <c r="H132" s="28"/>
    </row>
    <row r="133" spans="7:8" x14ac:dyDescent="0.3">
      <c r="G133" s="28"/>
      <c r="H133" s="28"/>
    </row>
    <row r="134" spans="7:8" x14ac:dyDescent="0.3">
      <c r="G134" s="28"/>
      <c r="H134" s="28"/>
    </row>
    <row r="135" spans="7:8" x14ac:dyDescent="0.3">
      <c r="G135" s="28"/>
      <c r="H135" s="28"/>
    </row>
    <row r="136" spans="7:8" x14ac:dyDescent="0.3">
      <c r="G136" s="28"/>
      <c r="H136" s="28"/>
    </row>
    <row r="137" spans="7:8" x14ac:dyDescent="0.3">
      <c r="G137" s="28"/>
      <c r="H137" s="28"/>
    </row>
    <row r="138" spans="7:8" x14ac:dyDescent="0.3">
      <c r="G138" s="28"/>
      <c r="H138" s="28"/>
    </row>
    <row r="139" spans="7:8" x14ac:dyDescent="0.3">
      <c r="G139" s="28"/>
      <c r="H139" s="28"/>
    </row>
    <row r="140" spans="7:8" x14ac:dyDescent="0.3">
      <c r="G140" s="28"/>
      <c r="H140" s="28"/>
    </row>
    <row r="141" spans="7:8" x14ac:dyDescent="0.3">
      <c r="G141" s="28"/>
      <c r="H141" s="28"/>
    </row>
    <row r="142" spans="7:8" x14ac:dyDescent="0.3">
      <c r="G142" s="28"/>
      <c r="H142" s="28"/>
    </row>
    <row r="143" spans="7:8" x14ac:dyDescent="0.3">
      <c r="G143" s="28"/>
      <c r="H143" s="28"/>
    </row>
    <row r="144" spans="7:8" x14ac:dyDescent="0.3">
      <c r="G144" s="28"/>
      <c r="H144" s="28"/>
    </row>
    <row r="145" spans="7:8" x14ac:dyDescent="0.3">
      <c r="G145" s="28"/>
      <c r="H145" s="28"/>
    </row>
    <row r="146" spans="7:8" x14ac:dyDescent="0.3">
      <c r="G146" s="28"/>
      <c r="H146" s="28"/>
    </row>
    <row r="147" spans="7:8" x14ac:dyDescent="0.3">
      <c r="G147" s="28"/>
      <c r="H147" s="28"/>
    </row>
    <row r="148" spans="7:8" x14ac:dyDescent="0.3">
      <c r="G148" s="28"/>
      <c r="H148" s="28"/>
    </row>
    <row r="149" spans="7:8" x14ac:dyDescent="0.3">
      <c r="G149" s="28"/>
      <c r="H149" s="28"/>
    </row>
    <row r="150" spans="7:8" x14ac:dyDescent="0.3">
      <c r="G150" s="28"/>
      <c r="H150" s="28"/>
    </row>
    <row r="151" spans="7:8" x14ac:dyDescent="0.3">
      <c r="G151" s="28"/>
      <c r="H151" s="28"/>
    </row>
    <row r="152" spans="7:8" x14ac:dyDescent="0.3">
      <c r="G152" s="28"/>
      <c r="H152" s="28"/>
    </row>
    <row r="153" spans="7:8" x14ac:dyDescent="0.3">
      <c r="G153" s="28"/>
      <c r="H153" s="28"/>
    </row>
    <row r="154" spans="7:8" x14ac:dyDescent="0.3">
      <c r="G154" s="28"/>
      <c r="H154" s="28"/>
    </row>
    <row r="155" spans="7:8" x14ac:dyDescent="0.3">
      <c r="G155" s="28"/>
      <c r="H155" s="28"/>
    </row>
    <row r="156" spans="7:8" x14ac:dyDescent="0.3">
      <c r="G156" s="28"/>
      <c r="H156" s="28"/>
    </row>
    <row r="157" spans="7:8" x14ac:dyDescent="0.3">
      <c r="G157" s="28"/>
      <c r="H157" s="28"/>
    </row>
    <row r="158" spans="7:8" x14ac:dyDescent="0.3">
      <c r="G158" s="28"/>
      <c r="H158" s="28"/>
    </row>
    <row r="159" spans="7:8" x14ac:dyDescent="0.3">
      <c r="G159" s="28"/>
      <c r="H159" s="28"/>
    </row>
    <row r="160" spans="7:8" x14ac:dyDescent="0.3">
      <c r="G160" s="28"/>
      <c r="H160" s="28"/>
    </row>
    <row r="161" spans="7:8" x14ac:dyDescent="0.3">
      <c r="G161" s="28"/>
      <c r="H161" s="28"/>
    </row>
    <row r="162" spans="7:8" x14ac:dyDescent="0.3">
      <c r="G162" s="28"/>
      <c r="H162" s="28"/>
    </row>
    <row r="163" spans="7:8" x14ac:dyDescent="0.3">
      <c r="G163" s="28"/>
      <c r="H163" s="28"/>
    </row>
    <row r="164" spans="7:8" x14ac:dyDescent="0.3">
      <c r="G164" s="28"/>
      <c r="H164" s="28"/>
    </row>
    <row r="165" spans="7:8" x14ac:dyDescent="0.3">
      <c r="G165" s="28"/>
      <c r="H165" s="28"/>
    </row>
    <row r="166" spans="7:8" x14ac:dyDescent="0.3">
      <c r="G166" s="28"/>
      <c r="H166" s="28"/>
    </row>
    <row r="167" spans="7:8" x14ac:dyDescent="0.3">
      <c r="G167" s="28"/>
      <c r="H167" s="28"/>
    </row>
    <row r="168" spans="7:8" x14ac:dyDescent="0.3">
      <c r="G168" s="28"/>
      <c r="H168" s="28"/>
    </row>
    <row r="169" spans="7:8" x14ac:dyDescent="0.3">
      <c r="G169" s="28"/>
      <c r="H169" s="28"/>
    </row>
    <row r="170" spans="7:8" x14ac:dyDescent="0.3">
      <c r="G170" s="28"/>
      <c r="H170" s="28"/>
    </row>
    <row r="171" spans="7:8" x14ac:dyDescent="0.3">
      <c r="G171" s="28"/>
      <c r="H171" s="28"/>
    </row>
    <row r="172" spans="7:8" x14ac:dyDescent="0.3">
      <c r="G172" s="28"/>
      <c r="H172" s="28"/>
    </row>
    <row r="173" spans="7:8" x14ac:dyDescent="0.3">
      <c r="G173" s="28"/>
      <c r="H173" s="28"/>
    </row>
    <row r="174" spans="7:8" x14ac:dyDescent="0.3">
      <c r="G174" s="28"/>
      <c r="H174" s="28"/>
    </row>
    <row r="175" spans="7:8" x14ac:dyDescent="0.3">
      <c r="G175" s="28"/>
      <c r="H175" s="28"/>
    </row>
    <row r="176" spans="7:8" x14ac:dyDescent="0.3">
      <c r="G176" s="28"/>
      <c r="H176" s="28"/>
    </row>
    <row r="177" spans="7:8" x14ac:dyDescent="0.3">
      <c r="G177" s="28"/>
      <c r="H177" s="28"/>
    </row>
    <row r="178" spans="7:8" x14ac:dyDescent="0.3">
      <c r="G178" s="28"/>
      <c r="H178" s="28"/>
    </row>
    <row r="179" spans="7:8" x14ac:dyDescent="0.3">
      <c r="G179" s="28"/>
      <c r="H179" s="28"/>
    </row>
    <row r="180" spans="7:8" x14ac:dyDescent="0.3">
      <c r="G180" s="28"/>
      <c r="H180" s="28"/>
    </row>
    <row r="181" spans="7:8" x14ac:dyDescent="0.3">
      <c r="G181" s="28"/>
      <c r="H181" s="28"/>
    </row>
    <row r="182" spans="7:8" x14ac:dyDescent="0.3">
      <c r="G182" s="28"/>
      <c r="H182" s="28"/>
    </row>
    <row r="183" spans="7:8" x14ac:dyDescent="0.3">
      <c r="G183" s="28"/>
      <c r="H183" s="28"/>
    </row>
    <row r="184" spans="7:8" x14ac:dyDescent="0.3">
      <c r="G184" s="28"/>
      <c r="H184" s="28"/>
    </row>
    <row r="185" spans="7:8" x14ac:dyDescent="0.3">
      <c r="G185" s="28"/>
      <c r="H185" s="28"/>
    </row>
    <row r="186" spans="7:8" x14ac:dyDescent="0.3">
      <c r="G186" s="28"/>
      <c r="H186" s="28"/>
    </row>
    <row r="187" spans="7:8" x14ac:dyDescent="0.3">
      <c r="G187" s="28"/>
      <c r="H187" s="28"/>
    </row>
    <row r="188" spans="7:8" x14ac:dyDescent="0.3">
      <c r="G188" s="28"/>
      <c r="H188" s="28"/>
    </row>
    <row r="189" spans="7:8" x14ac:dyDescent="0.3">
      <c r="G189" s="28"/>
      <c r="H189" s="28"/>
    </row>
    <row r="190" spans="7:8" x14ac:dyDescent="0.3">
      <c r="G190" s="28"/>
      <c r="H190" s="28"/>
    </row>
    <row r="191" spans="7:8" x14ac:dyDescent="0.3">
      <c r="G191" s="28"/>
      <c r="H191" s="28"/>
    </row>
    <row r="192" spans="7:8" x14ac:dyDescent="0.3">
      <c r="G192" s="28"/>
      <c r="H192" s="28"/>
    </row>
    <row r="193" spans="7:8" x14ac:dyDescent="0.3">
      <c r="G193" s="28"/>
      <c r="H193" s="28"/>
    </row>
    <row r="194" spans="7:8" x14ac:dyDescent="0.3">
      <c r="G194" s="28"/>
      <c r="H194" s="28"/>
    </row>
    <row r="195" spans="7:8" x14ac:dyDescent="0.3">
      <c r="G195" s="28"/>
      <c r="H195" s="28"/>
    </row>
    <row r="196" spans="7:8" x14ac:dyDescent="0.3">
      <c r="G196" s="28"/>
      <c r="H196" s="28"/>
    </row>
    <row r="197" spans="7:8" x14ac:dyDescent="0.3">
      <c r="G197" s="28"/>
      <c r="H197" s="28"/>
    </row>
    <row r="198" spans="7:8" x14ac:dyDescent="0.3">
      <c r="G198" s="28"/>
      <c r="H198" s="28"/>
    </row>
    <row r="199" spans="7:8" x14ac:dyDescent="0.3">
      <c r="G199" s="28"/>
      <c r="H199" s="28"/>
    </row>
    <row r="200" spans="7:8" x14ac:dyDescent="0.3">
      <c r="G200" s="28"/>
      <c r="H200" s="28"/>
    </row>
    <row r="201" spans="7:8" x14ac:dyDescent="0.3">
      <c r="G201" s="28"/>
      <c r="H201" s="28"/>
    </row>
    <row r="202" spans="7:8" x14ac:dyDescent="0.3">
      <c r="G202" s="28"/>
      <c r="H202" s="28"/>
    </row>
    <row r="203" spans="7:8" x14ac:dyDescent="0.3">
      <c r="G203" s="28"/>
      <c r="H203" s="28"/>
    </row>
    <row r="204" spans="7:8" x14ac:dyDescent="0.3">
      <c r="G204" s="28"/>
      <c r="H204" s="28"/>
    </row>
    <row r="205" spans="7:8" x14ac:dyDescent="0.3">
      <c r="G205" s="28"/>
      <c r="H205" s="28"/>
    </row>
    <row r="206" spans="7:8" x14ac:dyDescent="0.3">
      <c r="G206" s="28"/>
      <c r="H206" s="28"/>
    </row>
    <row r="207" spans="7:8" x14ac:dyDescent="0.3">
      <c r="G207" s="28"/>
      <c r="H207" s="28"/>
    </row>
    <row r="208" spans="7:8" x14ac:dyDescent="0.3">
      <c r="G208" s="28"/>
      <c r="H208" s="28"/>
    </row>
    <row r="209" spans="7:8" x14ac:dyDescent="0.3">
      <c r="G209" s="28"/>
      <c r="H209" s="28"/>
    </row>
    <row r="210" spans="7:8" x14ac:dyDescent="0.3">
      <c r="G210" s="28"/>
      <c r="H210" s="28"/>
    </row>
    <row r="211" spans="7:8" x14ac:dyDescent="0.3">
      <c r="G211" s="28"/>
      <c r="H211" s="28"/>
    </row>
    <row r="212" spans="7:8" x14ac:dyDescent="0.3">
      <c r="G212" s="28"/>
      <c r="H212" s="28"/>
    </row>
    <row r="213" spans="7:8" x14ac:dyDescent="0.3">
      <c r="G213" s="28"/>
      <c r="H213" s="28"/>
    </row>
    <row r="214" spans="7:8" x14ac:dyDescent="0.3">
      <c r="G214" s="28"/>
      <c r="H214" s="28"/>
    </row>
    <row r="215" spans="7:8" x14ac:dyDescent="0.3">
      <c r="G215" s="28"/>
      <c r="H215" s="28"/>
    </row>
    <row r="216" spans="7:8" x14ac:dyDescent="0.3">
      <c r="G216" s="28"/>
      <c r="H216" s="28"/>
    </row>
    <row r="217" spans="7:8" x14ac:dyDescent="0.3">
      <c r="G217" s="28"/>
      <c r="H217" s="28"/>
    </row>
    <row r="218" spans="7:8" x14ac:dyDescent="0.3">
      <c r="G218" s="28"/>
      <c r="H218" s="28"/>
    </row>
    <row r="219" spans="7:8" x14ac:dyDescent="0.3">
      <c r="G219" s="28"/>
      <c r="H219" s="28"/>
    </row>
    <row r="220" spans="7:8" x14ac:dyDescent="0.3">
      <c r="G220" s="28"/>
      <c r="H220" s="28"/>
    </row>
    <row r="221" spans="7:8" x14ac:dyDescent="0.3">
      <c r="G221" s="28"/>
      <c r="H221" s="28"/>
    </row>
    <row r="222" spans="7:8" x14ac:dyDescent="0.3">
      <c r="G222" s="28"/>
      <c r="H222" s="28"/>
    </row>
    <row r="223" spans="7:8" x14ac:dyDescent="0.3">
      <c r="G223" s="28"/>
      <c r="H223" s="28"/>
    </row>
    <row r="224" spans="7:8" x14ac:dyDescent="0.3">
      <c r="G224" s="28"/>
      <c r="H224" s="28"/>
    </row>
    <row r="225" spans="7:8" x14ac:dyDescent="0.3">
      <c r="G225" s="28"/>
      <c r="H225" s="28"/>
    </row>
    <row r="226" spans="7:8" x14ac:dyDescent="0.3">
      <c r="G226" s="28"/>
      <c r="H226" s="28"/>
    </row>
    <row r="227" spans="7:8" x14ac:dyDescent="0.3">
      <c r="G227" s="28"/>
      <c r="H227" s="28"/>
    </row>
    <row r="228" spans="7:8" x14ac:dyDescent="0.3">
      <c r="G228" s="28"/>
      <c r="H228" s="28"/>
    </row>
    <row r="229" spans="7:8" x14ac:dyDescent="0.3">
      <c r="G229" s="28"/>
      <c r="H229" s="28"/>
    </row>
    <row r="230" spans="7:8" x14ac:dyDescent="0.3">
      <c r="G230" s="28"/>
      <c r="H230" s="28"/>
    </row>
    <row r="231" spans="7:8" x14ac:dyDescent="0.3">
      <c r="G231" s="28"/>
      <c r="H231" s="28"/>
    </row>
    <row r="232" spans="7:8" x14ac:dyDescent="0.3">
      <c r="G232" s="28"/>
      <c r="H232" s="28"/>
    </row>
    <row r="233" spans="7:8" x14ac:dyDescent="0.3">
      <c r="G233" s="28"/>
      <c r="H233" s="28"/>
    </row>
    <row r="234" spans="7:8" x14ac:dyDescent="0.3">
      <c r="G234" s="28"/>
      <c r="H234" s="28"/>
    </row>
    <row r="235" spans="7:8" x14ac:dyDescent="0.3">
      <c r="G235" s="28"/>
      <c r="H235" s="28"/>
    </row>
    <row r="236" spans="7:8" x14ac:dyDescent="0.3">
      <c r="G236" s="28"/>
      <c r="H236" s="28"/>
    </row>
    <row r="237" spans="7:8" x14ac:dyDescent="0.3">
      <c r="G237" s="28"/>
      <c r="H237" s="28"/>
    </row>
    <row r="238" spans="7:8" x14ac:dyDescent="0.3">
      <c r="G238" s="28"/>
      <c r="H238" s="28"/>
    </row>
    <row r="239" spans="7:8" x14ac:dyDescent="0.3">
      <c r="G239" s="28"/>
      <c r="H239" s="28"/>
    </row>
    <row r="240" spans="7:8" x14ac:dyDescent="0.3">
      <c r="G240" s="28"/>
      <c r="H240" s="28"/>
    </row>
    <row r="241" spans="7:8" x14ac:dyDescent="0.3">
      <c r="G241" s="28"/>
      <c r="H241" s="28"/>
    </row>
    <row r="242" spans="7:8" x14ac:dyDescent="0.3">
      <c r="G242" s="28"/>
      <c r="H242" s="28"/>
    </row>
    <row r="243" spans="7:8" x14ac:dyDescent="0.3">
      <c r="G243" s="28"/>
      <c r="H243" s="28"/>
    </row>
    <row r="244" spans="7:8" x14ac:dyDescent="0.3">
      <c r="G244" s="28"/>
      <c r="H244" s="28"/>
    </row>
    <row r="245" spans="7:8" x14ac:dyDescent="0.3">
      <c r="G245" s="28"/>
      <c r="H245" s="28"/>
    </row>
    <row r="246" spans="7:8" x14ac:dyDescent="0.3">
      <c r="G246" s="28"/>
      <c r="H246" s="28"/>
    </row>
    <row r="247" spans="7:8" x14ac:dyDescent="0.3">
      <c r="G247" s="28"/>
      <c r="H247" s="28"/>
    </row>
    <row r="248" spans="7:8" x14ac:dyDescent="0.3">
      <c r="G248" s="28"/>
      <c r="H248" s="28"/>
    </row>
    <row r="249" spans="7:8" x14ac:dyDescent="0.3">
      <c r="G249" s="28"/>
      <c r="H249" s="28"/>
    </row>
    <row r="250" spans="7:8" x14ac:dyDescent="0.3">
      <c r="G250" s="28"/>
      <c r="H250" s="28"/>
    </row>
    <row r="251" spans="7:8" x14ac:dyDescent="0.3">
      <c r="G251" s="28"/>
      <c r="H251" s="28"/>
    </row>
    <row r="252" spans="7:8" x14ac:dyDescent="0.3">
      <c r="G252" s="28"/>
      <c r="H252" s="28"/>
    </row>
    <row r="253" spans="7:8" x14ac:dyDescent="0.3">
      <c r="G253" s="28"/>
      <c r="H253" s="28"/>
    </row>
    <row r="254" spans="7:8" x14ac:dyDescent="0.3">
      <c r="G254" s="28"/>
      <c r="H254" s="28"/>
    </row>
    <row r="255" spans="7:8" x14ac:dyDescent="0.3">
      <c r="G255" s="28"/>
      <c r="H255" s="28"/>
    </row>
    <row r="256" spans="7:8" x14ac:dyDescent="0.3">
      <c r="G256" s="28"/>
      <c r="H256" s="28"/>
    </row>
    <row r="257" spans="7:8" x14ac:dyDescent="0.3">
      <c r="G257" s="28"/>
      <c r="H257" s="28"/>
    </row>
    <row r="258" spans="7:8" x14ac:dyDescent="0.3">
      <c r="G258" s="28"/>
      <c r="H258" s="28"/>
    </row>
    <row r="259" spans="7:8" x14ac:dyDescent="0.3">
      <c r="G259" s="28"/>
      <c r="H259" s="28"/>
    </row>
    <row r="260" spans="7:8" x14ac:dyDescent="0.3">
      <c r="G260" s="28"/>
      <c r="H260" s="28"/>
    </row>
    <row r="261" spans="7:8" x14ac:dyDescent="0.3">
      <c r="G261" s="28"/>
      <c r="H261" s="28"/>
    </row>
    <row r="262" spans="7:8" x14ac:dyDescent="0.3">
      <c r="G262" s="28"/>
      <c r="H262" s="28"/>
    </row>
    <row r="263" spans="7:8" x14ac:dyDescent="0.3">
      <c r="G263" s="28"/>
      <c r="H263" s="28"/>
    </row>
    <row r="264" spans="7:8" x14ac:dyDescent="0.3">
      <c r="G264" s="28"/>
      <c r="H264" s="28"/>
    </row>
    <row r="265" spans="7:8" x14ac:dyDescent="0.3">
      <c r="G265" s="28"/>
      <c r="H265" s="28"/>
    </row>
    <row r="266" spans="7:8" x14ac:dyDescent="0.3">
      <c r="G266" s="28"/>
      <c r="H266" s="28"/>
    </row>
    <row r="267" spans="7:8" x14ac:dyDescent="0.3">
      <c r="G267" s="28"/>
      <c r="H267" s="28"/>
    </row>
    <row r="268" spans="7:8" x14ac:dyDescent="0.3">
      <c r="G268" s="28"/>
      <c r="H268" s="28"/>
    </row>
    <row r="269" spans="7:8" x14ac:dyDescent="0.3">
      <c r="G269" s="28"/>
      <c r="H269" s="28"/>
    </row>
    <row r="270" spans="7:8" x14ac:dyDescent="0.3">
      <c r="G270" s="28"/>
      <c r="H270" s="28"/>
    </row>
    <row r="271" spans="7:8" x14ac:dyDescent="0.3">
      <c r="G271" s="28"/>
      <c r="H271" s="28"/>
    </row>
    <row r="272" spans="7:8" x14ac:dyDescent="0.3">
      <c r="G272" s="28"/>
      <c r="H272" s="28"/>
    </row>
    <row r="273" spans="7:8" x14ac:dyDescent="0.3">
      <c r="G273" s="28"/>
      <c r="H273" s="28"/>
    </row>
    <row r="274" spans="7:8" x14ac:dyDescent="0.3">
      <c r="G274" s="28"/>
      <c r="H274" s="28"/>
    </row>
    <row r="275" spans="7:8" x14ac:dyDescent="0.3">
      <c r="G275" s="28"/>
      <c r="H275" s="28"/>
    </row>
    <row r="276" spans="7:8" x14ac:dyDescent="0.3">
      <c r="G276" s="28"/>
      <c r="H276" s="28"/>
    </row>
    <row r="277" spans="7:8" x14ac:dyDescent="0.3">
      <c r="G277" s="28"/>
      <c r="H277" s="28"/>
    </row>
    <row r="278" spans="7:8" x14ac:dyDescent="0.3">
      <c r="G278" s="28"/>
      <c r="H278" s="28"/>
    </row>
    <row r="279" spans="7:8" x14ac:dyDescent="0.3">
      <c r="G279" s="28"/>
      <c r="H279" s="28"/>
    </row>
    <row r="280" spans="7:8" x14ac:dyDescent="0.3">
      <c r="G280" s="28"/>
      <c r="H280" s="28"/>
    </row>
    <row r="281" spans="7:8" x14ac:dyDescent="0.3">
      <c r="G281" s="28"/>
      <c r="H281" s="28"/>
    </row>
    <row r="282" spans="7:8" x14ac:dyDescent="0.3">
      <c r="G282" s="28"/>
      <c r="H282" s="28"/>
    </row>
    <row r="283" spans="7:8" x14ac:dyDescent="0.3">
      <c r="G283" s="28"/>
      <c r="H283" s="28"/>
    </row>
    <row r="284" spans="7:8" x14ac:dyDescent="0.3">
      <c r="G284" s="28"/>
      <c r="H284" s="28"/>
    </row>
    <row r="285" spans="7:8" x14ac:dyDescent="0.3">
      <c r="G285" s="28"/>
      <c r="H285" s="28"/>
    </row>
    <row r="286" spans="7:8" x14ac:dyDescent="0.3">
      <c r="G286" s="28"/>
      <c r="H286" s="28"/>
    </row>
    <row r="287" spans="7:8" x14ac:dyDescent="0.3">
      <c r="G287" s="28"/>
      <c r="H287" s="28"/>
    </row>
    <row r="288" spans="7:8" x14ac:dyDescent="0.3">
      <c r="G288" s="28"/>
      <c r="H288" s="28"/>
    </row>
    <row r="289" spans="7:8" x14ac:dyDescent="0.3">
      <c r="G289" s="28"/>
      <c r="H289" s="28"/>
    </row>
    <row r="290" spans="7:8" x14ac:dyDescent="0.3">
      <c r="G290" s="28"/>
      <c r="H290" s="28"/>
    </row>
    <row r="291" spans="7:8" x14ac:dyDescent="0.3">
      <c r="G291" s="28"/>
      <c r="H291" s="28"/>
    </row>
    <row r="292" spans="7:8" x14ac:dyDescent="0.3">
      <c r="G292" s="28"/>
      <c r="H292" s="28"/>
    </row>
    <row r="293" spans="7:8" x14ac:dyDescent="0.3">
      <c r="G293" s="28"/>
      <c r="H293" s="28"/>
    </row>
    <row r="294" spans="7:8" x14ac:dyDescent="0.3">
      <c r="G294" s="28"/>
      <c r="H294" s="28"/>
    </row>
    <row r="295" spans="7:8" x14ac:dyDescent="0.3">
      <c r="G295" s="28"/>
      <c r="H295" s="28"/>
    </row>
    <row r="296" spans="7:8" x14ac:dyDescent="0.3">
      <c r="G296" s="28"/>
      <c r="H296" s="28"/>
    </row>
    <row r="297" spans="7:8" x14ac:dyDescent="0.3">
      <c r="G297" s="28"/>
      <c r="H297" s="28"/>
    </row>
    <row r="298" spans="7:8" x14ac:dyDescent="0.3">
      <c r="G298" s="28"/>
      <c r="H298" s="28"/>
    </row>
    <row r="299" spans="7:8" x14ac:dyDescent="0.3">
      <c r="G299" s="28"/>
      <c r="H299" s="28"/>
    </row>
    <row r="300" spans="7:8" x14ac:dyDescent="0.3">
      <c r="G300" s="28"/>
      <c r="H300" s="28"/>
    </row>
    <row r="301" spans="7:8" x14ac:dyDescent="0.3">
      <c r="G301" s="28"/>
      <c r="H301" s="28"/>
    </row>
    <row r="302" spans="7:8" x14ac:dyDescent="0.3">
      <c r="G302" s="28"/>
      <c r="H302" s="28"/>
    </row>
    <row r="303" spans="7:8" x14ac:dyDescent="0.3">
      <c r="G303" s="28"/>
      <c r="H303" s="28"/>
    </row>
    <row r="304" spans="7:8" x14ac:dyDescent="0.3">
      <c r="G304" s="28"/>
      <c r="H304" s="28"/>
    </row>
    <row r="305" spans="7:8" x14ac:dyDescent="0.3">
      <c r="G305" s="28"/>
      <c r="H305" s="28"/>
    </row>
    <row r="306" spans="7:8" x14ac:dyDescent="0.3">
      <c r="G306" s="28"/>
      <c r="H306" s="28"/>
    </row>
    <row r="307" spans="7:8" x14ac:dyDescent="0.3">
      <c r="G307" s="28"/>
      <c r="H307" s="28"/>
    </row>
    <row r="308" spans="7:8" x14ac:dyDescent="0.3">
      <c r="G308" s="28"/>
      <c r="H308" s="28"/>
    </row>
    <row r="309" spans="7:8" x14ac:dyDescent="0.3">
      <c r="G309" s="28"/>
      <c r="H309" s="28"/>
    </row>
    <row r="310" spans="7:8" x14ac:dyDescent="0.3">
      <c r="G310" s="28"/>
      <c r="H310" s="28"/>
    </row>
    <row r="311" spans="7:8" x14ac:dyDescent="0.3">
      <c r="G311" s="28"/>
      <c r="H311" s="28"/>
    </row>
    <row r="312" spans="7:8" x14ac:dyDescent="0.3">
      <c r="G312" s="28"/>
      <c r="H312" s="28"/>
    </row>
    <row r="313" spans="7:8" x14ac:dyDescent="0.3">
      <c r="G313" s="28"/>
      <c r="H313" s="28"/>
    </row>
    <row r="314" spans="7:8" x14ac:dyDescent="0.3">
      <c r="G314" s="28"/>
      <c r="H314" s="28"/>
    </row>
    <row r="315" spans="7:8" x14ac:dyDescent="0.3">
      <c r="G315" s="28"/>
      <c r="H315" s="28"/>
    </row>
    <row r="316" spans="7:8" x14ac:dyDescent="0.3">
      <c r="G316" s="28"/>
      <c r="H316" s="28"/>
    </row>
    <row r="317" spans="7:8" x14ac:dyDescent="0.3">
      <c r="G317" s="28"/>
      <c r="H317" s="28"/>
    </row>
    <row r="318" spans="7:8" x14ac:dyDescent="0.3">
      <c r="G318" s="28"/>
      <c r="H318" s="28"/>
    </row>
    <row r="319" spans="7:8" x14ac:dyDescent="0.3">
      <c r="G319" s="28"/>
      <c r="H319" s="28"/>
    </row>
    <row r="320" spans="7:8" x14ac:dyDescent="0.3">
      <c r="G320" s="28"/>
      <c r="H320" s="28"/>
    </row>
    <row r="321" spans="7:8" x14ac:dyDescent="0.3">
      <c r="G321" s="28"/>
      <c r="H321" s="28"/>
    </row>
    <row r="322" spans="7:8" x14ac:dyDescent="0.3">
      <c r="G322" s="28"/>
      <c r="H322" s="28"/>
    </row>
    <row r="323" spans="7:8" x14ac:dyDescent="0.3">
      <c r="G323" s="28"/>
      <c r="H323" s="28"/>
    </row>
    <row r="324" spans="7:8" x14ac:dyDescent="0.3">
      <c r="G324" s="28"/>
      <c r="H324" s="28"/>
    </row>
    <row r="325" spans="7:8" x14ac:dyDescent="0.3">
      <c r="G325" s="28"/>
      <c r="H325" s="28"/>
    </row>
    <row r="326" spans="7:8" x14ac:dyDescent="0.3">
      <c r="G326" s="28"/>
      <c r="H326" s="28"/>
    </row>
    <row r="327" spans="7:8" x14ac:dyDescent="0.3">
      <c r="G327" s="28"/>
      <c r="H327" s="28"/>
    </row>
    <row r="328" spans="7:8" x14ac:dyDescent="0.3">
      <c r="G328" s="28"/>
      <c r="H328" s="28"/>
    </row>
    <row r="329" spans="7:8" x14ac:dyDescent="0.3">
      <c r="G329" s="28"/>
      <c r="H329" s="28"/>
    </row>
    <row r="330" spans="7:8" x14ac:dyDescent="0.3">
      <c r="G330" s="28"/>
      <c r="H330" s="28"/>
    </row>
    <row r="331" spans="7:8" x14ac:dyDescent="0.3">
      <c r="G331" s="28"/>
      <c r="H331" s="28"/>
    </row>
    <row r="332" spans="7:8" x14ac:dyDescent="0.3">
      <c r="G332" s="28"/>
      <c r="H332" s="28"/>
    </row>
    <row r="333" spans="7:8" x14ac:dyDescent="0.3">
      <c r="G333" s="28"/>
      <c r="H333" s="28"/>
    </row>
    <row r="334" spans="7:8" x14ac:dyDescent="0.3">
      <c r="G334" s="28"/>
      <c r="H334" s="28"/>
    </row>
    <row r="335" spans="7:8" x14ac:dyDescent="0.3">
      <c r="G335" s="28"/>
      <c r="H335" s="28"/>
    </row>
    <row r="336" spans="7:8" x14ac:dyDescent="0.3">
      <c r="G336" s="28"/>
      <c r="H336" s="28"/>
    </row>
    <row r="337" spans="7:8" x14ac:dyDescent="0.3">
      <c r="G337" s="28"/>
      <c r="H337" s="28"/>
    </row>
    <row r="338" spans="7:8" x14ac:dyDescent="0.3">
      <c r="G338" s="28"/>
      <c r="H338" s="28"/>
    </row>
    <row r="339" spans="7:8" x14ac:dyDescent="0.3">
      <c r="G339" s="28"/>
      <c r="H339" s="28"/>
    </row>
    <row r="340" spans="7:8" x14ac:dyDescent="0.3">
      <c r="G340" s="28"/>
      <c r="H340" s="28"/>
    </row>
    <row r="341" spans="7:8" x14ac:dyDescent="0.3">
      <c r="G341" s="28"/>
      <c r="H341" s="28"/>
    </row>
    <row r="342" spans="7:8" x14ac:dyDescent="0.3">
      <c r="G342" s="28"/>
      <c r="H342" s="28"/>
    </row>
    <row r="343" spans="7:8" x14ac:dyDescent="0.3">
      <c r="G343" s="28"/>
      <c r="H343" s="28"/>
    </row>
    <row r="344" spans="7:8" x14ac:dyDescent="0.3">
      <c r="G344" s="28"/>
      <c r="H344" s="28"/>
    </row>
    <row r="345" spans="7:8" x14ac:dyDescent="0.3">
      <c r="G345" s="28"/>
      <c r="H345" s="28"/>
    </row>
    <row r="346" spans="7:8" x14ac:dyDescent="0.3">
      <c r="G346" s="28"/>
      <c r="H346" s="28"/>
    </row>
    <row r="347" spans="7:8" x14ac:dyDescent="0.3">
      <c r="G347" s="28"/>
      <c r="H347" s="28"/>
    </row>
    <row r="348" spans="7:8" x14ac:dyDescent="0.3">
      <c r="G348" s="28"/>
      <c r="H348" s="28"/>
    </row>
    <row r="349" spans="7:8" x14ac:dyDescent="0.3">
      <c r="G349" s="28"/>
      <c r="H349" s="28"/>
    </row>
    <row r="350" spans="7:8" x14ac:dyDescent="0.3">
      <c r="G350" s="28"/>
      <c r="H350" s="28"/>
    </row>
    <row r="351" spans="7:8" x14ac:dyDescent="0.3">
      <c r="G351" s="28"/>
      <c r="H351" s="28"/>
    </row>
    <row r="352" spans="7:8" x14ac:dyDescent="0.3">
      <c r="G352" s="28"/>
      <c r="H352" s="28"/>
    </row>
    <row r="353" spans="7:8" x14ac:dyDescent="0.3">
      <c r="G353" s="28"/>
      <c r="H353" s="28"/>
    </row>
    <row r="354" spans="7:8" x14ac:dyDescent="0.3">
      <c r="G354" s="28"/>
      <c r="H354" s="28"/>
    </row>
    <row r="355" spans="7:8" x14ac:dyDescent="0.3">
      <c r="G355" s="28"/>
      <c r="H355" s="28"/>
    </row>
    <row r="356" spans="7:8" x14ac:dyDescent="0.3">
      <c r="G356" s="28"/>
      <c r="H356" s="28"/>
    </row>
    <row r="357" spans="7:8" x14ac:dyDescent="0.3">
      <c r="G357" s="28"/>
      <c r="H357" s="28"/>
    </row>
    <row r="358" spans="7:8" x14ac:dyDescent="0.3">
      <c r="G358" s="28"/>
      <c r="H358" s="28"/>
    </row>
    <row r="359" spans="7:8" x14ac:dyDescent="0.3">
      <c r="G359" s="28"/>
      <c r="H359" s="28"/>
    </row>
    <row r="360" spans="7:8" x14ac:dyDescent="0.3">
      <c r="G360" s="28"/>
      <c r="H360" s="28"/>
    </row>
    <row r="361" spans="7:8" x14ac:dyDescent="0.3">
      <c r="G361" s="28"/>
      <c r="H361" s="28"/>
    </row>
    <row r="362" spans="7:8" x14ac:dyDescent="0.3">
      <c r="G362" s="28"/>
      <c r="H362" s="28"/>
    </row>
    <row r="363" spans="7:8" x14ac:dyDescent="0.3">
      <c r="G363" s="28"/>
      <c r="H363" s="28"/>
    </row>
    <row r="364" spans="7:8" x14ac:dyDescent="0.3">
      <c r="G364" s="28"/>
      <c r="H364" s="28"/>
    </row>
    <row r="365" spans="7:8" x14ac:dyDescent="0.3">
      <c r="G365" s="28"/>
      <c r="H365" s="28"/>
    </row>
    <row r="366" spans="7:8" x14ac:dyDescent="0.3">
      <c r="G366" s="28"/>
      <c r="H366" s="28"/>
    </row>
    <row r="367" spans="7:8" x14ac:dyDescent="0.3">
      <c r="G367" s="28"/>
      <c r="H367" s="28"/>
    </row>
    <row r="368" spans="7:8" x14ac:dyDescent="0.3">
      <c r="G368" s="28"/>
      <c r="H368" s="28"/>
    </row>
    <row r="369" spans="7:8" x14ac:dyDescent="0.3">
      <c r="G369" s="28"/>
      <c r="H369" s="28"/>
    </row>
    <row r="370" spans="7:8" x14ac:dyDescent="0.3">
      <c r="G370" s="28"/>
      <c r="H370" s="28"/>
    </row>
    <row r="371" spans="7:8" x14ac:dyDescent="0.3">
      <c r="G371" s="28"/>
      <c r="H371" s="28"/>
    </row>
    <row r="372" spans="7:8" x14ac:dyDescent="0.3">
      <c r="G372" s="28"/>
      <c r="H372" s="28"/>
    </row>
    <row r="373" spans="7:8" x14ac:dyDescent="0.3">
      <c r="G373" s="28"/>
      <c r="H373" s="28"/>
    </row>
    <row r="374" spans="7:8" x14ac:dyDescent="0.3">
      <c r="G374" s="28"/>
      <c r="H374" s="28"/>
    </row>
    <row r="375" spans="7:8" x14ac:dyDescent="0.3">
      <c r="G375" s="28"/>
      <c r="H375" s="28"/>
    </row>
    <row r="376" spans="7:8" x14ac:dyDescent="0.3">
      <c r="G376" s="28"/>
      <c r="H376" s="28"/>
    </row>
    <row r="377" spans="7:8" x14ac:dyDescent="0.3">
      <c r="G377" s="28"/>
      <c r="H377" s="28"/>
    </row>
  </sheetData>
  <autoFilter ref="A1:P100" xr:uid="{00000000-0001-0000-0200-000000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0"/>
  <sheetViews>
    <sheetView workbookViewId="0"/>
  </sheetViews>
  <sheetFormatPr defaultRowHeight="14.4" x14ac:dyDescent="0.3"/>
  <cols>
    <col min="1" max="1" width="6.109375" customWidth="1"/>
    <col min="2" max="2" width="13.88671875" customWidth="1"/>
    <col min="3" max="3" width="29.109375" customWidth="1"/>
    <col min="4" max="4" width="11.21875" customWidth="1"/>
    <col min="5" max="5" width="12.33203125" customWidth="1"/>
    <col min="6" max="6" width="63.77734375" customWidth="1"/>
    <col min="7" max="7" width="12.109375" customWidth="1"/>
    <col min="8" max="8" width="13" customWidth="1"/>
    <col min="9" max="9" width="10.5546875" customWidth="1"/>
    <col min="10" max="10" width="42" customWidth="1"/>
    <col min="11" max="11" width="22" customWidth="1"/>
    <col min="12" max="14" width="3" customWidth="1"/>
  </cols>
  <sheetData>
    <row r="1" spans="1:14" ht="8.25" customHeight="1" x14ac:dyDescent="0.3">
      <c r="A1" s="10" t="s">
        <v>28</v>
      </c>
      <c r="B1" s="10" t="s">
        <v>29</v>
      </c>
      <c r="C1" s="10" t="s">
        <v>30</v>
      </c>
      <c r="D1" s="10" t="s">
        <v>31</v>
      </c>
      <c r="E1" s="10" t="s">
        <v>32</v>
      </c>
      <c r="F1" s="10" t="s">
        <v>33</v>
      </c>
      <c r="G1" s="12" t="s">
        <v>34</v>
      </c>
      <c r="H1" s="12" t="s">
        <v>35</v>
      </c>
      <c r="I1" s="10" t="s">
        <v>36</v>
      </c>
      <c r="J1" s="11" t="s">
        <v>39</v>
      </c>
      <c r="K1" s="11" t="s">
        <v>40</v>
      </c>
      <c r="L1" s="13"/>
      <c r="M1" s="13"/>
      <c r="N1" s="14"/>
    </row>
    <row r="2" spans="1:14" ht="8.25" customHeight="1" x14ac:dyDescent="0.3">
      <c r="A2" s="1" t="s">
        <v>212</v>
      </c>
      <c r="B2" s="1" t="s">
        <v>213</v>
      </c>
      <c r="C2" s="1" t="s">
        <v>214</v>
      </c>
      <c r="D2" s="1" t="s">
        <v>215</v>
      </c>
      <c r="E2" s="1" t="s">
        <v>216</v>
      </c>
      <c r="F2" s="1" t="s">
        <v>217</v>
      </c>
      <c r="G2" s="1" t="s">
        <v>22</v>
      </c>
      <c r="H2" s="1" t="s">
        <v>22</v>
      </c>
      <c r="I2" s="1" t="s">
        <v>81</v>
      </c>
      <c r="J2" s="8"/>
      <c r="K2" s="8"/>
      <c r="L2">
        <f t="shared" ref="L2:L33" si="0">IFERROR(EOMONTH(G2,0),IFERROR(EOMONTH(DATEVALUE("1 "&amp;G2),0),""))</f>
        <v>46081</v>
      </c>
      <c r="M2">
        <f t="shared" ref="M2:M33" si="1">IF(LEFT(TRIM(I2),6)="Closed",IFERROR(EOMONTH(H2,0),IFERROR(EOMONTH(DATEVALUE("1 "&amp;H2),0),"")),"")</f>
        <v>46081</v>
      </c>
      <c r="N2">
        <f t="shared" ref="N2:N33" si="2">IF(OR(LEFT(TRIM(I2),4)="Open",TRIM(I2)="Monitoring",TRIM(I2)="Ongoing"),1,0)</f>
        <v>0</v>
      </c>
    </row>
    <row r="3" spans="1:14" ht="8.25" customHeight="1" x14ac:dyDescent="0.3">
      <c r="A3" s="1" t="s">
        <v>218</v>
      </c>
      <c r="B3" s="1" t="s">
        <v>213</v>
      </c>
      <c r="C3" s="1" t="s">
        <v>214</v>
      </c>
      <c r="D3" s="1" t="s">
        <v>215</v>
      </c>
      <c r="E3" s="1" t="s">
        <v>216</v>
      </c>
      <c r="F3" s="1" t="s">
        <v>219</v>
      </c>
      <c r="G3" s="1" t="s">
        <v>22</v>
      </c>
      <c r="H3" s="1" t="s">
        <v>22</v>
      </c>
      <c r="I3" s="1" t="s">
        <v>81</v>
      </c>
      <c r="J3" s="8"/>
      <c r="K3" s="8"/>
      <c r="L3">
        <f t="shared" si="0"/>
        <v>46081</v>
      </c>
      <c r="M3">
        <f t="shared" si="1"/>
        <v>46081</v>
      </c>
      <c r="N3">
        <f t="shared" si="2"/>
        <v>0</v>
      </c>
    </row>
    <row r="4" spans="1:14" ht="8.25" customHeight="1" x14ac:dyDescent="0.3">
      <c r="A4" s="1" t="s">
        <v>220</v>
      </c>
      <c r="B4" s="1" t="s">
        <v>213</v>
      </c>
      <c r="C4" s="1" t="s">
        <v>214</v>
      </c>
      <c r="D4" s="1" t="s">
        <v>215</v>
      </c>
      <c r="E4" s="1" t="s">
        <v>216</v>
      </c>
      <c r="F4" s="1" t="s">
        <v>221</v>
      </c>
      <c r="G4" s="1" t="s">
        <v>22</v>
      </c>
      <c r="H4" s="1" t="s">
        <v>22</v>
      </c>
      <c r="I4" s="1" t="s">
        <v>81</v>
      </c>
      <c r="J4" s="8"/>
      <c r="K4" s="8"/>
      <c r="L4">
        <f t="shared" si="0"/>
        <v>46081</v>
      </c>
      <c r="M4">
        <f t="shared" si="1"/>
        <v>46081</v>
      </c>
      <c r="N4">
        <f t="shared" si="2"/>
        <v>0</v>
      </c>
    </row>
    <row r="5" spans="1:14" ht="8.25" customHeight="1" x14ac:dyDescent="0.3">
      <c r="A5" s="1" t="s">
        <v>222</v>
      </c>
      <c r="B5" s="1" t="s">
        <v>213</v>
      </c>
      <c r="C5" s="1" t="s">
        <v>214</v>
      </c>
      <c r="D5" s="1" t="s">
        <v>215</v>
      </c>
      <c r="E5" s="1" t="s">
        <v>216</v>
      </c>
      <c r="F5" s="1" t="s">
        <v>223</v>
      </c>
      <c r="G5" s="1" t="s">
        <v>22</v>
      </c>
      <c r="H5" s="1" t="s">
        <v>22</v>
      </c>
      <c r="I5" s="1" t="s">
        <v>81</v>
      </c>
      <c r="J5" s="8"/>
      <c r="K5" s="8"/>
      <c r="L5">
        <f t="shared" si="0"/>
        <v>46081</v>
      </c>
      <c r="M5">
        <f t="shared" si="1"/>
        <v>46081</v>
      </c>
      <c r="N5">
        <f t="shared" si="2"/>
        <v>0</v>
      </c>
    </row>
    <row r="6" spans="1:14" ht="8.25" customHeight="1" x14ac:dyDescent="0.3">
      <c r="A6" s="1" t="s">
        <v>224</v>
      </c>
      <c r="B6" s="1" t="s">
        <v>213</v>
      </c>
      <c r="C6" s="1" t="s">
        <v>214</v>
      </c>
      <c r="D6" s="1" t="s">
        <v>215</v>
      </c>
      <c r="E6" s="1" t="s">
        <v>216</v>
      </c>
      <c r="F6" s="1" t="s">
        <v>225</v>
      </c>
      <c r="G6" s="1" t="s">
        <v>22</v>
      </c>
      <c r="H6" s="1" t="s">
        <v>22</v>
      </c>
      <c r="I6" s="1" t="s">
        <v>81</v>
      </c>
      <c r="J6" s="8"/>
      <c r="K6" s="8"/>
      <c r="L6">
        <f t="shared" si="0"/>
        <v>46081</v>
      </c>
      <c r="M6">
        <f t="shared" si="1"/>
        <v>46081</v>
      </c>
      <c r="N6">
        <f t="shared" si="2"/>
        <v>0</v>
      </c>
    </row>
    <row r="7" spans="1:14" ht="8.25" customHeight="1" x14ac:dyDescent="0.3">
      <c r="A7" s="1" t="s">
        <v>226</v>
      </c>
      <c r="B7" s="1" t="s">
        <v>213</v>
      </c>
      <c r="C7" s="1" t="s">
        <v>214</v>
      </c>
      <c r="D7" s="1" t="s">
        <v>215</v>
      </c>
      <c r="E7" s="1" t="s">
        <v>216</v>
      </c>
      <c r="F7" s="1" t="s">
        <v>227</v>
      </c>
      <c r="G7" s="1" t="s">
        <v>22</v>
      </c>
      <c r="H7" s="1" t="s">
        <v>22</v>
      </c>
      <c r="I7" s="1" t="s">
        <v>228</v>
      </c>
      <c r="J7" s="8"/>
      <c r="K7" s="8"/>
      <c r="L7">
        <f t="shared" si="0"/>
        <v>46081</v>
      </c>
      <c r="M7" t="str">
        <f t="shared" si="1"/>
        <v/>
      </c>
      <c r="N7">
        <f t="shared" si="2"/>
        <v>1</v>
      </c>
    </row>
    <row r="8" spans="1:14" ht="43.2" x14ac:dyDescent="0.3">
      <c r="A8" s="5" t="s">
        <v>325</v>
      </c>
      <c r="B8" s="5" t="s">
        <v>213</v>
      </c>
      <c r="C8" s="5" t="s">
        <v>255</v>
      </c>
      <c r="D8" s="5" t="s">
        <v>215</v>
      </c>
      <c r="E8" s="5" t="s">
        <v>216</v>
      </c>
      <c r="F8" s="5" t="s">
        <v>326</v>
      </c>
      <c r="G8" s="5" t="s">
        <v>327</v>
      </c>
      <c r="H8" s="5" t="s">
        <v>262</v>
      </c>
      <c r="I8" s="5" t="s">
        <v>251</v>
      </c>
      <c r="J8" s="5" t="s">
        <v>328</v>
      </c>
      <c r="K8" s="5" t="s">
        <v>50</v>
      </c>
      <c r="L8">
        <f t="shared" si="0"/>
        <v>46203</v>
      </c>
      <c r="M8" t="str">
        <f t="shared" si="1"/>
        <v/>
      </c>
      <c r="N8">
        <f t="shared" si="2"/>
        <v>1</v>
      </c>
    </row>
    <row r="9" spans="1:14" x14ac:dyDescent="0.3">
      <c r="J9" s="8"/>
      <c r="K9" s="8"/>
      <c r="L9">
        <f t="shared" si="0"/>
        <v>31</v>
      </c>
      <c r="M9" t="str">
        <f t="shared" si="1"/>
        <v/>
      </c>
      <c r="N9">
        <f t="shared" si="2"/>
        <v>0</v>
      </c>
    </row>
    <row r="10" spans="1:14" x14ac:dyDescent="0.3">
      <c r="J10" s="8"/>
      <c r="K10" s="8"/>
      <c r="L10">
        <f t="shared" si="0"/>
        <v>31</v>
      </c>
      <c r="M10" t="str">
        <f t="shared" si="1"/>
        <v/>
      </c>
      <c r="N10">
        <f t="shared" si="2"/>
        <v>0</v>
      </c>
    </row>
    <row r="11" spans="1:14" x14ac:dyDescent="0.3">
      <c r="J11" s="8"/>
      <c r="K11" s="8"/>
      <c r="L11">
        <f t="shared" si="0"/>
        <v>31</v>
      </c>
      <c r="M11" t="str">
        <f t="shared" si="1"/>
        <v/>
      </c>
      <c r="N11">
        <f t="shared" si="2"/>
        <v>0</v>
      </c>
    </row>
    <row r="12" spans="1:14" x14ac:dyDescent="0.3">
      <c r="J12" s="8"/>
      <c r="K12" s="8"/>
      <c r="L12">
        <f t="shared" si="0"/>
        <v>31</v>
      </c>
      <c r="M12" t="str">
        <f t="shared" si="1"/>
        <v/>
      </c>
      <c r="N12">
        <f t="shared" si="2"/>
        <v>0</v>
      </c>
    </row>
    <row r="13" spans="1:14" x14ac:dyDescent="0.3">
      <c r="J13" s="8"/>
      <c r="K13" s="8"/>
      <c r="L13">
        <f t="shared" si="0"/>
        <v>31</v>
      </c>
      <c r="M13" t="str">
        <f t="shared" si="1"/>
        <v/>
      </c>
      <c r="N13">
        <f t="shared" si="2"/>
        <v>0</v>
      </c>
    </row>
    <row r="14" spans="1:14" x14ac:dyDescent="0.3">
      <c r="J14" s="8"/>
      <c r="K14" s="8"/>
      <c r="L14">
        <f t="shared" si="0"/>
        <v>31</v>
      </c>
      <c r="M14" t="str">
        <f t="shared" si="1"/>
        <v/>
      </c>
      <c r="N14">
        <f t="shared" si="2"/>
        <v>0</v>
      </c>
    </row>
    <row r="15" spans="1:14" x14ac:dyDescent="0.3">
      <c r="J15" s="8"/>
      <c r="K15" s="8"/>
      <c r="L15">
        <f t="shared" si="0"/>
        <v>31</v>
      </c>
      <c r="M15" t="str">
        <f t="shared" si="1"/>
        <v/>
      </c>
      <c r="N15">
        <f t="shared" si="2"/>
        <v>0</v>
      </c>
    </row>
    <row r="16" spans="1:14" x14ac:dyDescent="0.3">
      <c r="J16" s="8"/>
      <c r="K16" s="8"/>
      <c r="L16">
        <f t="shared" si="0"/>
        <v>31</v>
      </c>
      <c r="M16" t="str">
        <f t="shared" si="1"/>
        <v/>
      </c>
      <c r="N16">
        <f t="shared" si="2"/>
        <v>0</v>
      </c>
    </row>
    <row r="17" spans="10:14" x14ac:dyDescent="0.3">
      <c r="J17" s="8"/>
      <c r="K17" s="8"/>
      <c r="L17">
        <f t="shared" si="0"/>
        <v>31</v>
      </c>
      <c r="M17" t="str">
        <f t="shared" si="1"/>
        <v/>
      </c>
      <c r="N17">
        <f t="shared" si="2"/>
        <v>0</v>
      </c>
    </row>
    <row r="18" spans="10:14" x14ac:dyDescent="0.3">
      <c r="J18" s="8"/>
      <c r="K18" s="8"/>
      <c r="L18">
        <f t="shared" si="0"/>
        <v>31</v>
      </c>
      <c r="M18" t="str">
        <f t="shared" si="1"/>
        <v/>
      </c>
      <c r="N18">
        <f t="shared" si="2"/>
        <v>0</v>
      </c>
    </row>
    <row r="19" spans="10:14" x14ac:dyDescent="0.3">
      <c r="J19" s="8"/>
      <c r="K19" s="8"/>
      <c r="L19">
        <f t="shared" si="0"/>
        <v>31</v>
      </c>
      <c r="M19" t="str">
        <f t="shared" si="1"/>
        <v/>
      </c>
      <c r="N19">
        <f t="shared" si="2"/>
        <v>0</v>
      </c>
    </row>
    <row r="20" spans="10:14" x14ac:dyDescent="0.3">
      <c r="J20" s="8"/>
      <c r="K20" s="8"/>
      <c r="L20">
        <f t="shared" si="0"/>
        <v>31</v>
      </c>
      <c r="M20" t="str">
        <f t="shared" si="1"/>
        <v/>
      </c>
      <c r="N20">
        <f t="shared" si="2"/>
        <v>0</v>
      </c>
    </row>
    <row r="21" spans="10:14" x14ac:dyDescent="0.3">
      <c r="J21" s="8"/>
      <c r="K21" s="8"/>
      <c r="L21">
        <f t="shared" si="0"/>
        <v>31</v>
      </c>
      <c r="M21" t="str">
        <f t="shared" si="1"/>
        <v/>
      </c>
      <c r="N21">
        <f t="shared" si="2"/>
        <v>0</v>
      </c>
    </row>
    <row r="22" spans="10:14" x14ac:dyDescent="0.3">
      <c r="J22" s="8"/>
      <c r="K22" s="8"/>
      <c r="L22">
        <f t="shared" si="0"/>
        <v>31</v>
      </c>
      <c r="M22" t="str">
        <f t="shared" si="1"/>
        <v/>
      </c>
      <c r="N22">
        <f t="shared" si="2"/>
        <v>0</v>
      </c>
    </row>
    <row r="23" spans="10:14" x14ac:dyDescent="0.3">
      <c r="J23" s="8"/>
      <c r="K23" s="8"/>
      <c r="L23">
        <f t="shared" si="0"/>
        <v>31</v>
      </c>
      <c r="M23" t="str">
        <f t="shared" si="1"/>
        <v/>
      </c>
      <c r="N23">
        <f t="shared" si="2"/>
        <v>0</v>
      </c>
    </row>
    <row r="24" spans="10:14" x14ac:dyDescent="0.3">
      <c r="J24" s="8"/>
      <c r="K24" s="8"/>
      <c r="L24">
        <f t="shared" si="0"/>
        <v>31</v>
      </c>
      <c r="M24" t="str">
        <f t="shared" si="1"/>
        <v/>
      </c>
      <c r="N24">
        <f t="shared" si="2"/>
        <v>0</v>
      </c>
    </row>
    <row r="25" spans="10:14" x14ac:dyDescent="0.3">
      <c r="J25" s="8"/>
      <c r="K25" s="8"/>
      <c r="L25">
        <f t="shared" si="0"/>
        <v>31</v>
      </c>
      <c r="M25" t="str">
        <f t="shared" si="1"/>
        <v/>
      </c>
      <c r="N25">
        <f t="shared" si="2"/>
        <v>0</v>
      </c>
    </row>
    <row r="26" spans="10:14" x14ac:dyDescent="0.3">
      <c r="J26" s="8"/>
      <c r="K26" s="8"/>
      <c r="L26">
        <f t="shared" si="0"/>
        <v>31</v>
      </c>
      <c r="M26" t="str">
        <f t="shared" si="1"/>
        <v/>
      </c>
      <c r="N26">
        <f t="shared" si="2"/>
        <v>0</v>
      </c>
    </row>
    <row r="27" spans="10:14" x14ac:dyDescent="0.3">
      <c r="J27" s="8"/>
      <c r="K27" s="8"/>
      <c r="L27">
        <f t="shared" si="0"/>
        <v>31</v>
      </c>
      <c r="M27" t="str">
        <f t="shared" si="1"/>
        <v/>
      </c>
      <c r="N27">
        <f t="shared" si="2"/>
        <v>0</v>
      </c>
    </row>
    <row r="28" spans="10:14" x14ac:dyDescent="0.3">
      <c r="J28" s="8"/>
      <c r="K28" s="8"/>
      <c r="L28">
        <f t="shared" si="0"/>
        <v>31</v>
      </c>
      <c r="M28" t="str">
        <f t="shared" si="1"/>
        <v/>
      </c>
      <c r="N28">
        <f t="shared" si="2"/>
        <v>0</v>
      </c>
    </row>
    <row r="29" spans="10:14" x14ac:dyDescent="0.3">
      <c r="J29" s="8"/>
      <c r="K29" s="8"/>
      <c r="L29">
        <f t="shared" si="0"/>
        <v>31</v>
      </c>
      <c r="M29" t="str">
        <f t="shared" si="1"/>
        <v/>
      </c>
      <c r="N29">
        <f t="shared" si="2"/>
        <v>0</v>
      </c>
    </row>
    <row r="30" spans="10:14" x14ac:dyDescent="0.3">
      <c r="J30" s="8"/>
      <c r="K30" s="8"/>
      <c r="L30">
        <f t="shared" si="0"/>
        <v>31</v>
      </c>
      <c r="M30" t="str">
        <f t="shared" si="1"/>
        <v/>
      </c>
      <c r="N30">
        <f t="shared" si="2"/>
        <v>0</v>
      </c>
    </row>
    <row r="31" spans="10:14" x14ac:dyDescent="0.3">
      <c r="J31" s="8"/>
      <c r="K31" s="8"/>
      <c r="L31">
        <f t="shared" si="0"/>
        <v>31</v>
      </c>
      <c r="M31" t="str">
        <f t="shared" si="1"/>
        <v/>
      </c>
      <c r="N31">
        <f t="shared" si="2"/>
        <v>0</v>
      </c>
    </row>
    <row r="32" spans="10:14" x14ac:dyDescent="0.3">
      <c r="J32" s="8"/>
      <c r="K32" s="8"/>
      <c r="L32">
        <f t="shared" si="0"/>
        <v>31</v>
      </c>
      <c r="M32" t="str">
        <f t="shared" si="1"/>
        <v/>
      </c>
      <c r="N32">
        <f t="shared" si="2"/>
        <v>0</v>
      </c>
    </row>
    <row r="33" spans="10:14" x14ac:dyDescent="0.3">
      <c r="J33" s="8"/>
      <c r="K33" s="8"/>
      <c r="L33">
        <f t="shared" si="0"/>
        <v>31</v>
      </c>
      <c r="M33" t="str">
        <f t="shared" si="1"/>
        <v/>
      </c>
      <c r="N33">
        <f t="shared" si="2"/>
        <v>0</v>
      </c>
    </row>
    <row r="34" spans="10:14" x14ac:dyDescent="0.3">
      <c r="J34" s="8"/>
      <c r="K34" s="8"/>
      <c r="L34">
        <f t="shared" ref="L34:L65" si="3">IFERROR(EOMONTH(G34,0),IFERROR(EOMONTH(DATEVALUE("1 "&amp;G34),0),""))</f>
        <v>31</v>
      </c>
      <c r="M34" t="str">
        <f t="shared" ref="M34:M65" si="4">IF(LEFT(TRIM(I34),6)="Closed",IFERROR(EOMONTH(H34,0),IFERROR(EOMONTH(DATEVALUE("1 "&amp;H34),0),"")),"")</f>
        <v/>
      </c>
      <c r="N34">
        <f t="shared" ref="N34:N65" si="5">IF(OR(LEFT(TRIM(I34),4)="Open",TRIM(I34)="Monitoring",TRIM(I34)="Ongoing"),1,0)</f>
        <v>0</v>
      </c>
    </row>
    <row r="35" spans="10:14" x14ac:dyDescent="0.3">
      <c r="J35" s="8"/>
      <c r="K35" s="8"/>
      <c r="L35">
        <f t="shared" si="3"/>
        <v>31</v>
      </c>
      <c r="M35" t="str">
        <f t="shared" si="4"/>
        <v/>
      </c>
      <c r="N35">
        <f t="shared" si="5"/>
        <v>0</v>
      </c>
    </row>
    <row r="36" spans="10:14" x14ac:dyDescent="0.3">
      <c r="J36" s="8"/>
      <c r="K36" s="8"/>
      <c r="L36">
        <f t="shared" si="3"/>
        <v>31</v>
      </c>
      <c r="M36" t="str">
        <f t="shared" si="4"/>
        <v/>
      </c>
      <c r="N36">
        <f t="shared" si="5"/>
        <v>0</v>
      </c>
    </row>
    <row r="37" spans="10:14" x14ac:dyDescent="0.3">
      <c r="J37" s="8"/>
      <c r="K37" s="8"/>
      <c r="L37">
        <f t="shared" si="3"/>
        <v>31</v>
      </c>
      <c r="M37" t="str">
        <f t="shared" si="4"/>
        <v/>
      </c>
      <c r="N37">
        <f t="shared" si="5"/>
        <v>0</v>
      </c>
    </row>
    <row r="38" spans="10:14" x14ac:dyDescent="0.3">
      <c r="J38" s="8"/>
      <c r="K38" s="8"/>
      <c r="L38">
        <f t="shared" si="3"/>
        <v>31</v>
      </c>
      <c r="M38" t="str">
        <f t="shared" si="4"/>
        <v/>
      </c>
      <c r="N38">
        <f t="shared" si="5"/>
        <v>0</v>
      </c>
    </row>
    <row r="39" spans="10:14" x14ac:dyDescent="0.3">
      <c r="J39" s="8"/>
      <c r="K39" s="8"/>
      <c r="L39">
        <f t="shared" si="3"/>
        <v>31</v>
      </c>
      <c r="M39" t="str">
        <f t="shared" si="4"/>
        <v/>
      </c>
      <c r="N39">
        <f t="shared" si="5"/>
        <v>0</v>
      </c>
    </row>
    <row r="40" spans="10:14" x14ac:dyDescent="0.3">
      <c r="J40" s="8"/>
      <c r="K40" s="8"/>
      <c r="L40">
        <f t="shared" si="3"/>
        <v>31</v>
      </c>
      <c r="M40" t="str">
        <f t="shared" si="4"/>
        <v/>
      </c>
      <c r="N40">
        <f t="shared" si="5"/>
        <v>0</v>
      </c>
    </row>
    <row r="41" spans="10:14" x14ac:dyDescent="0.3">
      <c r="J41" s="8"/>
      <c r="K41" s="8"/>
      <c r="L41">
        <f t="shared" si="3"/>
        <v>31</v>
      </c>
      <c r="M41" t="str">
        <f t="shared" si="4"/>
        <v/>
      </c>
      <c r="N41">
        <f t="shared" si="5"/>
        <v>0</v>
      </c>
    </row>
    <row r="42" spans="10:14" x14ac:dyDescent="0.3">
      <c r="J42" s="8"/>
      <c r="K42" s="8"/>
      <c r="L42">
        <f t="shared" si="3"/>
        <v>31</v>
      </c>
      <c r="M42" t="str">
        <f t="shared" si="4"/>
        <v/>
      </c>
      <c r="N42">
        <f t="shared" si="5"/>
        <v>0</v>
      </c>
    </row>
    <row r="43" spans="10:14" x14ac:dyDescent="0.3">
      <c r="J43" s="8"/>
      <c r="K43" s="8"/>
      <c r="L43">
        <f t="shared" si="3"/>
        <v>31</v>
      </c>
      <c r="M43" t="str">
        <f t="shared" si="4"/>
        <v/>
      </c>
      <c r="N43">
        <f t="shared" si="5"/>
        <v>0</v>
      </c>
    </row>
    <row r="44" spans="10:14" x14ac:dyDescent="0.3">
      <c r="J44" s="8"/>
      <c r="K44" s="8"/>
      <c r="L44">
        <f t="shared" si="3"/>
        <v>31</v>
      </c>
      <c r="M44" t="str">
        <f t="shared" si="4"/>
        <v/>
      </c>
      <c r="N44">
        <f t="shared" si="5"/>
        <v>0</v>
      </c>
    </row>
    <row r="45" spans="10:14" x14ac:dyDescent="0.3">
      <c r="J45" s="8"/>
      <c r="K45" s="8"/>
      <c r="L45">
        <f t="shared" si="3"/>
        <v>31</v>
      </c>
      <c r="M45" t="str">
        <f t="shared" si="4"/>
        <v/>
      </c>
      <c r="N45">
        <f t="shared" si="5"/>
        <v>0</v>
      </c>
    </row>
    <row r="46" spans="10:14" x14ac:dyDescent="0.3">
      <c r="J46" s="8"/>
      <c r="K46" s="8"/>
      <c r="L46">
        <f t="shared" si="3"/>
        <v>31</v>
      </c>
      <c r="M46" t="str">
        <f t="shared" si="4"/>
        <v/>
      </c>
      <c r="N46">
        <f t="shared" si="5"/>
        <v>0</v>
      </c>
    </row>
    <row r="47" spans="10:14" x14ac:dyDescent="0.3">
      <c r="J47" s="8"/>
      <c r="K47" s="8"/>
      <c r="L47">
        <f t="shared" si="3"/>
        <v>31</v>
      </c>
      <c r="M47" t="str">
        <f t="shared" si="4"/>
        <v/>
      </c>
      <c r="N47">
        <f t="shared" si="5"/>
        <v>0</v>
      </c>
    </row>
    <row r="48" spans="10:14" x14ac:dyDescent="0.3">
      <c r="J48" s="8"/>
      <c r="K48" s="8"/>
      <c r="L48">
        <f t="shared" si="3"/>
        <v>31</v>
      </c>
      <c r="M48" t="str">
        <f t="shared" si="4"/>
        <v/>
      </c>
      <c r="N48">
        <f t="shared" si="5"/>
        <v>0</v>
      </c>
    </row>
    <row r="49" spans="10:14" x14ac:dyDescent="0.3">
      <c r="J49" s="8"/>
      <c r="K49" s="8"/>
      <c r="L49">
        <f t="shared" si="3"/>
        <v>31</v>
      </c>
      <c r="M49" t="str">
        <f t="shared" si="4"/>
        <v/>
      </c>
      <c r="N49">
        <f t="shared" si="5"/>
        <v>0</v>
      </c>
    </row>
    <row r="50" spans="10:14" x14ac:dyDescent="0.3">
      <c r="J50" s="8"/>
      <c r="K50" s="8"/>
      <c r="L50">
        <f t="shared" si="3"/>
        <v>31</v>
      </c>
      <c r="M50" t="str">
        <f t="shared" si="4"/>
        <v/>
      </c>
      <c r="N50">
        <f t="shared" si="5"/>
        <v>0</v>
      </c>
    </row>
    <row r="51" spans="10:14" x14ac:dyDescent="0.3">
      <c r="J51" s="8"/>
      <c r="K51" s="8"/>
      <c r="L51">
        <f t="shared" si="3"/>
        <v>31</v>
      </c>
      <c r="M51" t="str">
        <f t="shared" si="4"/>
        <v/>
      </c>
      <c r="N51">
        <f t="shared" si="5"/>
        <v>0</v>
      </c>
    </row>
    <row r="52" spans="10:14" x14ac:dyDescent="0.3">
      <c r="J52" s="8"/>
      <c r="K52" s="8"/>
      <c r="L52">
        <f t="shared" si="3"/>
        <v>31</v>
      </c>
      <c r="M52" t="str">
        <f t="shared" si="4"/>
        <v/>
      </c>
      <c r="N52">
        <f t="shared" si="5"/>
        <v>0</v>
      </c>
    </row>
    <row r="53" spans="10:14" x14ac:dyDescent="0.3">
      <c r="J53" s="8"/>
      <c r="K53" s="8"/>
      <c r="L53">
        <f t="shared" si="3"/>
        <v>31</v>
      </c>
      <c r="M53" t="str">
        <f t="shared" si="4"/>
        <v/>
      </c>
      <c r="N53">
        <f t="shared" si="5"/>
        <v>0</v>
      </c>
    </row>
    <row r="54" spans="10:14" x14ac:dyDescent="0.3">
      <c r="J54" s="8"/>
      <c r="K54" s="8"/>
      <c r="L54">
        <f t="shared" si="3"/>
        <v>31</v>
      </c>
      <c r="M54" t="str">
        <f t="shared" si="4"/>
        <v/>
      </c>
      <c r="N54">
        <f t="shared" si="5"/>
        <v>0</v>
      </c>
    </row>
    <row r="55" spans="10:14" x14ac:dyDescent="0.3">
      <c r="J55" s="8"/>
      <c r="K55" s="8"/>
      <c r="L55">
        <f t="shared" si="3"/>
        <v>31</v>
      </c>
      <c r="M55" t="str">
        <f t="shared" si="4"/>
        <v/>
      </c>
      <c r="N55">
        <f t="shared" si="5"/>
        <v>0</v>
      </c>
    </row>
    <row r="56" spans="10:14" x14ac:dyDescent="0.3">
      <c r="J56" s="8"/>
      <c r="K56" s="8"/>
      <c r="L56">
        <f t="shared" si="3"/>
        <v>31</v>
      </c>
      <c r="M56" t="str">
        <f t="shared" si="4"/>
        <v/>
      </c>
      <c r="N56">
        <f t="shared" si="5"/>
        <v>0</v>
      </c>
    </row>
    <row r="57" spans="10:14" x14ac:dyDescent="0.3">
      <c r="J57" s="8"/>
      <c r="K57" s="8"/>
      <c r="L57">
        <f t="shared" si="3"/>
        <v>31</v>
      </c>
      <c r="M57" t="str">
        <f t="shared" si="4"/>
        <v/>
      </c>
      <c r="N57">
        <f t="shared" si="5"/>
        <v>0</v>
      </c>
    </row>
    <row r="58" spans="10:14" x14ac:dyDescent="0.3">
      <c r="J58" s="8"/>
      <c r="K58" s="8"/>
      <c r="L58">
        <f t="shared" si="3"/>
        <v>31</v>
      </c>
      <c r="M58" t="str">
        <f t="shared" si="4"/>
        <v/>
      </c>
      <c r="N58">
        <f t="shared" si="5"/>
        <v>0</v>
      </c>
    </row>
    <row r="59" spans="10:14" x14ac:dyDescent="0.3">
      <c r="J59" s="8"/>
      <c r="K59" s="8"/>
      <c r="L59">
        <f t="shared" si="3"/>
        <v>31</v>
      </c>
      <c r="M59" t="str">
        <f t="shared" si="4"/>
        <v/>
      </c>
      <c r="N59">
        <f t="shared" si="5"/>
        <v>0</v>
      </c>
    </row>
    <row r="60" spans="10:14" x14ac:dyDescent="0.3">
      <c r="J60" s="8"/>
      <c r="K60" s="8"/>
      <c r="L60">
        <f t="shared" si="3"/>
        <v>31</v>
      </c>
      <c r="M60" t="str">
        <f t="shared" si="4"/>
        <v/>
      </c>
      <c r="N60">
        <f t="shared" si="5"/>
        <v>0</v>
      </c>
    </row>
    <row r="61" spans="10:14" x14ac:dyDescent="0.3">
      <c r="J61" s="8"/>
      <c r="K61" s="8"/>
      <c r="L61">
        <f t="shared" si="3"/>
        <v>31</v>
      </c>
      <c r="M61" t="str">
        <f t="shared" si="4"/>
        <v/>
      </c>
      <c r="N61">
        <f t="shared" si="5"/>
        <v>0</v>
      </c>
    </row>
    <row r="62" spans="10:14" x14ac:dyDescent="0.3">
      <c r="J62" s="8"/>
      <c r="K62" s="8"/>
      <c r="L62">
        <f t="shared" si="3"/>
        <v>31</v>
      </c>
      <c r="M62" t="str">
        <f t="shared" si="4"/>
        <v/>
      </c>
      <c r="N62">
        <f t="shared" si="5"/>
        <v>0</v>
      </c>
    </row>
    <row r="63" spans="10:14" x14ac:dyDescent="0.3">
      <c r="J63" s="8"/>
      <c r="K63" s="8"/>
      <c r="L63">
        <f t="shared" si="3"/>
        <v>31</v>
      </c>
      <c r="M63" t="str">
        <f t="shared" si="4"/>
        <v/>
      </c>
      <c r="N63">
        <f t="shared" si="5"/>
        <v>0</v>
      </c>
    </row>
    <row r="64" spans="10:14" x14ac:dyDescent="0.3">
      <c r="J64" s="8"/>
      <c r="K64" s="8"/>
      <c r="L64">
        <f t="shared" si="3"/>
        <v>31</v>
      </c>
      <c r="M64" t="str">
        <f t="shared" si="4"/>
        <v/>
      </c>
      <c r="N64">
        <f t="shared" si="5"/>
        <v>0</v>
      </c>
    </row>
    <row r="65" spans="10:14" x14ac:dyDescent="0.3">
      <c r="J65" s="8"/>
      <c r="K65" s="8"/>
      <c r="L65">
        <f t="shared" si="3"/>
        <v>31</v>
      </c>
      <c r="M65" t="str">
        <f t="shared" si="4"/>
        <v/>
      </c>
      <c r="N65">
        <f t="shared" si="5"/>
        <v>0</v>
      </c>
    </row>
    <row r="66" spans="10:14" x14ac:dyDescent="0.3">
      <c r="J66" s="8"/>
      <c r="K66" s="8"/>
      <c r="L66">
        <f t="shared" ref="L66:L100" si="6">IFERROR(EOMONTH(G66,0),IFERROR(EOMONTH(DATEVALUE("1 "&amp;G66),0),""))</f>
        <v>31</v>
      </c>
      <c r="M66" t="str">
        <f t="shared" ref="M66:M100" si="7">IF(LEFT(TRIM(I66),6)="Closed",IFERROR(EOMONTH(H66,0),IFERROR(EOMONTH(DATEVALUE("1 "&amp;H66),0),"")),"")</f>
        <v/>
      </c>
      <c r="N66">
        <f t="shared" ref="N66:N100" si="8">IF(OR(LEFT(TRIM(I66),4)="Open",TRIM(I66)="Monitoring",TRIM(I66)="Ongoing"),1,0)</f>
        <v>0</v>
      </c>
    </row>
    <row r="67" spans="10:14" x14ac:dyDescent="0.3">
      <c r="J67" s="8"/>
      <c r="K67" s="8"/>
      <c r="L67">
        <f t="shared" si="6"/>
        <v>31</v>
      </c>
      <c r="M67" t="str">
        <f t="shared" si="7"/>
        <v/>
      </c>
      <c r="N67">
        <f t="shared" si="8"/>
        <v>0</v>
      </c>
    </row>
    <row r="68" spans="10:14" x14ac:dyDescent="0.3">
      <c r="J68" s="8"/>
      <c r="K68" s="8"/>
      <c r="L68">
        <f t="shared" si="6"/>
        <v>31</v>
      </c>
      <c r="M68" t="str">
        <f t="shared" si="7"/>
        <v/>
      </c>
      <c r="N68">
        <f t="shared" si="8"/>
        <v>0</v>
      </c>
    </row>
    <row r="69" spans="10:14" x14ac:dyDescent="0.3">
      <c r="J69" s="8"/>
      <c r="K69" s="8"/>
      <c r="L69">
        <f t="shared" si="6"/>
        <v>31</v>
      </c>
      <c r="M69" t="str">
        <f t="shared" si="7"/>
        <v/>
      </c>
      <c r="N69">
        <f t="shared" si="8"/>
        <v>0</v>
      </c>
    </row>
    <row r="70" spans="10:14" x14ac:dyDescent="0.3">
      <c r="J70" s="8"/>
      <c r="K70" s="8"/>
      <c r="L70">
        <f t="shared" si="6"/>
        <v>31</v>
      </c>
      <c r="M70" t="str">
        <f t="shared" si="7"/>
        <v/>
      </c>
      <c r="N70">
        <f t="shared" si="8"/>
        <v>0</v>
      </c>
    </row>
    <row r="71" spans="10:14" x14ac:dyDescent="0.3">
      <c r="J71" s="8"/>
      <c r="K71" s="8"/>
      <c r="L71">
        <f t="shared" si="6"/>
        <v>31</v>
      </c>
      <c r="M71" t="str">
        <f t="shared" si="7"/>
        <v/>
      </c>
      <c r="N71">
        <f t="shared" si="8"/>
        <v>0</v>
      </c>
    </row>
    <row r="72" spans="10:14" x14ac:dyDescent="0.3">
      <c r="J72" s="8"/>
      <c r="K72" s="8"/>
      <c r="L72">
        <f t="shared" si="6"/>
        <v>31</v>
      </c>
      <c r="M72" t="str">
        <f t="shared" si="7"/>
        <v/>
      </c>
      <c r="N72">
        <f t="shared" si="8"/>
        <v>0</v>
      </c>
    </row>
    <row r="73" spans="10:14" x14ac:dyDescent="0.3">
      <c r="J73" s="8"/>
      <c r="K73" s="8"/>
      <c r="L73">
        <f t="shared" si="6"/>
        <v>31</v>
      </c>
      <c r="M73" t="str">
        <f t="shared" si="7"/>
        <v/>
      </c>
      <c r="N73">
        <f t="shared" si="8"/>
        <v>0</v>
      </c>
    </row>
    <row r="74" spans="10:14" x14ac:dyDescent="0.3">
      <c r="J74" s="8"/>
      <c r="K74" s="8"/>
      <c r="L74">
        <f t="shared" si="6"/>
        <v>31</v>
      </c>
      <c r="M74" t="str">
        <f t="shared" si="7"/>
        <v/>
      </c>
      <c r="N74">
        <f t="shared" si="8"/>
        <v>0</v>
      </c>
    </row>
    <row r="75" spans="10:14" x14ac:dyDescent="0.3">
      <c r="J75" s="8"/>
      <c r="K75" s="8"/>
      <c r="L75">
        <f t="shared" si="6"/>
        <v>31</v>
      </c>
      <c r="M75" t="str">
        <f t="shared" si="7"/>
        <v/>
      </c>
      <c r="N75">
        <f t="shared" si="8"/>
        <v>0</v>
      </c>
    </row>
    <row r="76" spans="10:14" x14ac:dyDescent="0.3">
      <c r="J76" s="8"/>
      <c r="K76" s="8"/>
      <c r="L76">
        <f t="shared" si="6"/>
        <v>31</v>
      </c>
      <c r="M76" t="str">
        <f t="shared" si="7"/>
        <v/>
      </c>
      <c r="N76">
        <f t="shared" si="8"/>
        <v>0</v>
      </c>
    </row>
    <row r="77" spans="10:14" x14ac:dyDescent="0.3">
      <c r="J77" s="8"/>
      <c r="K77" s="8"/>
      <c r="L77">
        <f t="shared" si="6"/>
        <v>31</v>
      </c>
      <c r="M77" t="str">
        <f t="shared" si="7"/>
        <v/>
      </c>
      <c r="N77">
        <f t="shared" si="8"/>
        <v>0</v>
      </c>
    </row>
    <row r="78" spans="10:14" x14ac:dyDescent="0.3">
      <c r="J78" s="8"/>
      <c r="K78" s="8"/>
      <c r="L78">
        <f t="shared" si="6"/>
        <v>31</v>
      </c>
      <c r="M78" t="str">
        <f t="shared" si="7"/>
        <v/>
      </c>
      <c r="N78">
        <f t="shared" si="8"/>
        <v>0</v>
      </c>
    </row>
    <row r="79" spans="10:14" x14ac:dyDescent="0.3">
      <c r="J79" s="8"/>
      <c r="K79" s="8"/>
      <c r="L79">
        <f t="shared" si="6"/>
        <v>31</v>
      </c>
      <c r="M79" t="str">
        <f t="shared" si="7"/>
        <v/>
      </c>
      <c r="N79">
        <f t="shared" si="8"/>
        <v>0</v>
      </c>
    </row>
    <row r="80" spans="10:14" x14ac:dyDescent="0.3">
      <c r="J80" s="8"/>
      <c r="K80" s="8"/>
      <c r="L80">
        <f t="shared" si="6"/>
        <v>31</v>
      </c>
      <c r="M80" t="str">
        <f t="shared" si="7"/>
        <v/>
      </c>
      <c r="N80">
        <f t="shared" si="8"/>
        <v>0</v>
      </c>
    </row>
    <row r="81" spans="10:14" x14ac:dyDescent="0.3">
      <c r="J81" s="8"/>
      <c r="K81" s="8"/>
      <c r="L81">
        <f t="shared" si="6"/>
        <v>31</v>
      </c>
      <c r="M81" t="str">
        <f t="shared" si="7"/>
        <v/>
      </c>
      <c r="N81">
        <f t="shared" si="8"/>
        <v>0</v>
      </c>
    </row>
    <row r="82" spans="10:14" x14ac:dyDescent="0.3">
      <c r="J82" s="8"/>
      <c r="K82" s="8"/>
      <c r="L82">
        <f t="shared" si="6"/>
        <v>31</v>
      </c>
      <c r="M82" t="str">
        <f t="shared" si="7"/>
        <v/>
      </c>
      <c r="N82">
        <f t="shared" si="8"/>
        <v>0</v>
      </c>
    </row>
    <row r="83" spans="10:14" x14ac:dyDescent="0.3">
      <c r="J83" s="8"/>
      <c r="K83" s="8"/>
      <c r="L83">
        <f t="shared" si="6"/>
        <v>31</v>
      </c>
      <c r="M83" t="str">
        <f t="shared" si="7"/>
        <v/>
      </c>
      <c r="N83">
        <f t="shared" si="8"/>
        <v>0</v>
      </c>
    </row>
    <row r="84" spans="10:14" x14ac:dyDescent="0.3">
      <c r="J84" s="8"/>
      <c r="K84" s="8"/>
      <c r="L84">
        <f t="shared" si="6"/>
        <v>31</v>
      </c>
      <c r="M84" t="str">
        <f t="shared" si="7"/>
        <v/>
      </c>
      <c r="N84">
        <f t="shared" si="8"/>
        <v>0</v>
      </c>
    </row>
    <row r="85" spans="10:14" x14ac:dyDescent="0.3">
      <c r="J85" s="8"/>
      <c r="K85" s="8"/>
      <c r="L85">
        <f t="shared" si="6"/>
        <v>31</v>
      </c>
      <c r="M85" t="str">
        <f t="shared" si="7"/>
        <v/>
      </c>
      <c r="N85">
        <f t="shared" si="8"/>
        <v>0</v>
      </c>
    </row>
    <row r="86" spans="10:14" x14ac:dyDescent="0.3">
      <c r="J86" s="8"/>
      <c r="K86" s="8"/>
      <c r="L86">
        <f t="shared" si="6"/>
        <v>31</v>
      </c>
      <c r="M86" t="str">
        <f t="shared" si="7"/>
        <v/>
      </c>
      <c r="N86">
        <f t="shared" si="8"/>
        <v>0</v>
      </c>
    </row>
    <row r="87" spans="10:14" x14ac:dyDescent="0.3">
      <c r="J87" s="8"/>
      <c r="K87" s="8"/>
      <c r="L87">
        <f t="shared" si="6"/>
        <v>31</v>
      </c>
      <c r="M87" t="str">
        <f t="shared" si="7"/>
        <v/>
      </c>
      <c r="N87">
        <f t="shared" si="8"/>
        <v>0</v>
      </c>
    </row>
    <row r="88" spans="10:14" x14ac:dyDescent="0.3">
      <c r="J88" s="8"/>
      <c r="K88" s="8"/>
      <c r="L88">
        <f t="shared" si="6"/>
        <v>31</v>
      </c>
      <c r="M88" t="str">
        <f t="shared" si="7"/>
        <v/>
      </c>
      <c r="N88">
        <f t="shared" si="8"/>
        <v>0</v>
      </c>
    </row>
    <row r="89" spans="10:14" x14ac:dyDescent="0.3">
      <c r="J89" s="8"/>
      <c r="K89" s="8"/>
      <c r="L89">
        <f t="shared" si="6"/>
        <v>31</v>
      </c>
      <c r="M89" t="str">
        <f t="shared" si="7"/>
        <v/>
      </c>
      <c r="N89">
        <f t="shared" si="8"/>
        <v>0</v>
      </c>
    </row>
    <row r="90" spans="10:14" x14ac:dyDescent="0.3">
      <c r="J90" s="8"/>
      <c r="K90" s="8"/>
      <c r="L90">
        <f t="shared" si="6"/>
        <v>31</v>
      </c>
      <c r="M90" t="str">
        <f t="shared" si="7"/>
        <v/>
      </c>
      <c r="N90">
        <f t="shared" si="8"/>
        <v>0</v>
      </c>
    </row>
    <row r="91" spans="10:14" x14ac:dyDescent="0.3">
      <c r="J91" s="8"/>
      <c r="K91" s="8"/>
      <c r="L91">
        <f t="shared" si="6"/>
        <v>31</v>
      </c>
      <c r="M91" t="str">
        <f t="shared" si="7"/>
        <v/>
      </c>
      <c r="N91">
        <f t="shared" si="8"/>
        <v>0</v>
      </c>
    </row>
    <row r="92" spans="10:14" x14ac:dyDescent="0.3">
      <c r="J92" s="8"/>
      <c r="K92" s="8"/>
      <c r="L92">
        <f t="shared" si="6"/>
        <v>31</v>
      </c>
      <c r="M92" t="str">
        <f t="shared" si="7"/>
        <v/>
      </c>
      <c r="N92">
        <f t="shared" si="8"/>
        <v>0</v>
      </c>
    </row>
    <row r="93" spans="10:14" x14ac:dyDescent="0.3">
      <c r="J93" s="8"/>
      <c r="K93" s="8"/>
      <c r="L93">
        <f t="shared" si="6"/>
        <v>31</v>
      </c>
      <c r="M93" t="str">
        <f t="shared" si="7"/>
        <v/>
      </c>
      <c r="N93">
        <f t="shared" si="8"/>
        <v>0</v>
      </c>
    </row>
    <row r="94" spans="10:14" x14ac:dyDescent="0.3">
      <c r="J94" s="8"/>
      <c r="K94" s="8"/>
      <c r="L94">
        <f t="shared" si="6"/>
        <v>31</v>
      </c>
      <c r="M94" t="str">
        <f t="shared" si="7"/>
        <v/>
      </c>
      <c r="N94">
        <f t="shared" si="8"/>
        <v>0</v>
      </c>
    </row>
    <row r="95" spans="10:14" x14ac:dyDescent="0.3">
      <c r="J95" s="8"/>
      <c r="K95" s="8"/>
      <c r="L95">
        <f t="shared" si="6"/>
        <v>31</v>
      </c>
      <c r="M95" t="str">
        <f t="shared" si="7"/>
        <v/>
      </c>
      <c r="N95">
        <f t="shared" si="8"/>
        <v>0</v>
      </c>
    </row>
    <row r="96" spans="10:14" x14ac:dyDescent="0.3">
      <c r="J96" s="8"/>
      <c r="K96" s="8"/>
      <c r="L96">
        <f t="shared" si="6"/>
        <v>31</v>
      </c>
      <c r="M96" t="str">
        <f t="shared" si="7"/>
        <v/>
      </c>
      <c r="N96">
        <f t="shared" si="8"/>
        <v>0</v>
      </c>
    </row>
    <row r="97" spans="10:14" x14ac:dyDescent="0.3">
      <c r="J97" s="8"/>
      <c r="K97" s="8"/>
      <c r="L97">
        <f t="shared" si="6"/>
        <v>31</v>
      </c>
      <c r="M97" t="str">
        <f t="shared" si="7"/>
        <v/>
      </c>
      <c r="N97">
        <f t="shared" si="8"/>
        <v>0</v>
      </c>
    </row>
    <row r="98" spans="10:14" x14ac:dyDescent="0.3">
      <c r="J98" s="8"/>
      <c r="K98" s="8"/>
      <c r="L98">
        <f t="shared" si="6"/>
        <v>31</v>
      </c>
      <c r="M98" t="str">
        <f t="shared" si="7"/>
        <v/>
      </c>
      <c r="N98">
        <f t="shared" si="8"/>
        <v>0</v>
      </c>
    </row>
    <row r="99" spans="10:14" x14ac:dyDescent="0.3">
      <c r="J99" s="8"/>
      <c r="K99" s="8"/>
      <c r="L99">
        <f t="shared" si="6"/>
        <v>31</v>
      </c>
      <c r="M99" t="str">
        <f t="shared" si="7"/>
        <v/>
      </c>
      <c r="N99">
        <f t="shared" si="8"/>
        <v>0</v>
      </c>
    </row>
    <row r="100" spans="10:14" x14ac:dyDescent="0.3">
      <c r="J100" s="8"/>
      <c r="K100" s="8"/>
      <c r="L100">
        <f t="shared" si="6"/>
        <v>31</v>
      </c>
      <c r="M100" t="str">
        <f t="shared" si="7"/>
        <v/>
      </c>
      <c r="N100">
        <f t="shared" si="8"/>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Dashboard Summary</vt:lpstr>
      <vt:lpstr>September Actions</vt:lpstr>
      <vt:lpstr>Casework Ledger</vt:lpstr>
      <vt:lpstr>Governance &amp; Scrutiny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Ritchie-Simmons, Sharon [MOEN/CT/TEL]</cp:lastModifiedBy>
  <dcterms:modified xsi:type="dcterms:W3CDTF">2026-10-06T13:08:40Z</dcterms:modified>
</cp:coreProperties>
</file>